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90" windowWidth="15165" windowHeight="11760"/>
  </bookViews>
  <sheets>
    <sheet name="Лист2" sheetId="2" r:id="rId1"/>
    <sheet name="Лист3" sheetId="3" r:id="rId2"/>
  </sheets>
  <definedNames>
    <definedName name="_xlnm.Print_Area" localSheetId="0">Лист2!$A$1:$V$71</definedName>
  </definedNames>
  <calcPr calcId="145621"/>
</workbook>
</file>

<file path=xl/calcChain.xml><?xml version="1.0" encoding="utf-8"?>
<calcChain xmlns="http://schemas.openxmlformats.org/spreadsheetml/2006/main">
  <c r="O57" i="2" l="1"/>
  <c r="O56" i="2"/>
  <c r="O55" i="2"/>
  <c r="O54" i="2"/>
  <c r="O53" i="2"/>
  <c r="O52" i="2"/>
  <c r="O51" i="2"/>
  <c r="O50" i="2"/>
  <c r="O49" i="2"/>
  <c r="O48" i="2"/>
  <c r="O47" i="2"/>
  <c r="O46" i="2"/>
  <c r="O45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I48" i="2"/>
  <c r="I57" i="2"/>
  <c r="I56" i="2"/>
  <c r="I55" i="2"/>
  <c r="I54" i="2"/>
  <c r="I53" i="2"/>
  <c r="I52" i="2"/>
  <c r="I51" i="2"/>
  <c r="I50" i="2"/>
  <c r="I49" i="2"/>
  <c r="I47" i="2"/>
  <c r="I46" i="2"/>
  <c r="I45" i="2"/>
  <c r="H11" i="2" l="1"/>
  <c r="V68" i="2" l="1"/>
  <c r="V65" i="2"/>
  <c r="V24" i="2" l="1"/>
  <c r="V27" i="2"/>
  <c r="E46" i="2" l="1"/>
  <c r="E47" i="2"/>
  <c r="E48" i="2"/>
  <c r="E49" i="2"/>
  <c r="E50" i="2"/>
  <c r="E51" i="2"/>
  <c r="E52" i="2"/>
  <c r="E53" i="2"/>
  <c r="E54" i="2"/>
  <c r="E55" i="2"/>
  <c r="E56" i="2"/>
  <c r="E57" i="2"/>
  <c r="E45" i="2"/>
  <c r="R45" i="2"/>
  <c r="S45" i="2" s="1"/>
  <c r="L46" i="2"/>
  <c r="N46" i="2" s="1"/>
  <c r="L47" i="2"/>
  <c r="N47" i="2" s="1"/>
  <c r="L48" i="2"/>
  <c r="N48" i="2" s="1"/>
  <c r="L49" i="2"/>
  <c r="N49" i="2" s="1"/>
  <c r="L50" i="2"/>
  <c r="N50" i="2" s="1"/>
  <c r="L51" i="2"/>
  <c r="N51" i="2" s="1"/>
  <c r="L52" i="2"/>
  <c r="N52" i="2" s="1"/>
  <c r="L53" i="2"/>
  <c r="N53" i="2" s="1"/>
  <c r="L54" i="2"/>
  <c r="N54" i="2" s="1"/>
  <c r="L55" i="2"/>
  <c r="N55" i="2" s="1"/>
  <c r="L56" i="2"/>
  <c r="N56" i="2" s="1"/>
  <c r="L57" i="2"/>
  <c r="N57" i="2" s="1"/>
  <c r="L45" i="2"/>
  <c r="N45" i="2" s="1"/>
  <c r="E8" i="2"/>
  <c r="E9" i="2"/>
  <c r="E10" i="2"/>
  <c r="E11" i="2"/>
  <c r="E12" i="2"/>
  <c r="E13" i="2"/>
  <c r="E14" i="2"/>
  <c r="E15" i="2"/>
  <c r="E16" i="2"/>
  <c r="E7" i="2"/>
  <c r="R7" i="2"/>
  <c r="S7" i="2" s="1"/>
  <c r="L7" i="2"/>
  <c r="N7" i="2" s="1"/>
  <c r="R46" i="2"/>
  <c r="R47" i="2"/>
  <c r="R48" i="2"/>
  <c r="R49" i="2"/>
  <c r="R50" i="2"/>
  <c r="R51" i="2"/>
  <c r="R52" i="2"/>
  <c r="R53" i="2"/>
  <c r="R54" i="2"/>
  <c r="R55" i="2"/>
  <c r="R56" i="2"/>
  <c r="R57" i="2"/>
  <c r="R8" i="2"/>
  <c r="R9" i="2"/>
  <c r="R10" i="2"/>
  <c r="R11" i="2"/>
  <c r="R12" i="2"/>
  <c r="R13" i="2"/>
  <c r="R14" i="2"/>
  <c r="R15" i="2"/>
  <c r="R16" i="2"/>
  <c r="L8" i="2"/>
  <c r="N8" i="2" s="1"/>
  <c r="L16" i="2"/>
  <c r="N16" i="2" s="1"/>
  <c r="L9" i="2"/>
  <c r="N9" i="2" s="1"/>
  <c r="L10" i="2"/>
  <c r="N10" i="2" s="1"/>
  <c r="L11" i="2"/>
  <c r="N11" i="2" s="1"/>
  <c r="L12" i="2"/>
  <c r="N12" i="2" s="1"/>
  <c r="L13" i="2"/>
  <c r="N13" i="2" s="1"/>
  <c r="L14" i="2"/>
  <c r="N14" i="2" s="1"/>
  <c r="L15" i="2"/>
  <c r="N15" i="2" s="1"/>
  <c r="H8" i="2" l="1"/>
  <c r="H9" i="2"/>
  <c r="H10" i="2"/>
  <c r="H7" i="2"/>
  <c r="G8" i="2"/>
  <c r="G9" i="2"/>
  <c r="G10" i="2"/>
  <c r="G7" i="2"/>
  <c r="F57" i="2"/>
  <c r="F53" i="2"/>
  <c r="F54" i="2"/>
  <c r="F55" i="2"/>
  <c r="F56" i="2"/>
  <c r="F52" i="2"/>
  <c r="F51" i="2"/>
  <c r="F50" i="2"/>
  <c r="F45" i="2"/>
  <c r="F49" i="2"/>
  <c r="F46" i="2"/>
  <c r="F47" i="2"/>
  <c r="F48" i="2"/>
  <c r="F16" i="2"/>
  <c r="J16" i="2" s="1"/>
  <c r="F8" i="2"/>
  <c r="J8" i="2" s="1"/>
  <c r="F9" i="2"/>
  <c r="J9" i="2" s="1"/>
  <c r="F10" i="2"/>
  <c r="J10" i="2" s="1"/>
  <c r="F11" i="2"/>
  <c r="J11" i="2" s="1"/>
  <c r="F12" i="2"/>
  <c r="F13" i="2"/>
  <c r="J13" i="2" s="1"/>
  <c r="F14" i="2"/>
  <c r="J14" i="2" s="1"/>
  <c r="F15" i="2"/>
  <c r="J15" i="2" s="1"/>
  <c r="F7" i="2"/>
  <c r="J7" i="2" l="1"/>
  <c r="J12" i="2"/>
  <c r="O12" i="2" s="1"/>
  <c r="O16" i="2"/>
  <c r="O14" i="2"/>
  <c r="O7" i="2"/>
  <c r="T7" i="2" s="1"/>
  <c r="O10" i="2"/>
  <c r="O8" i="2"/>
  <c r="T45" i="2"/>
  <c r="O15" i="2"/>
  <c r="O13" i="2"/>
  <c r="O11" i="2"/>
  <c r="O9" i="2"/>
  <c r="S56" i="2" l="1"/>
  <c r="T56" i="2" s="1"/>
  <c r="S57" i="2"/>
  <c r="T57" i="2" s="1"/>
  <c r="S55" i="2"/>
  <c r="T55" i="2" s="1"/>
  <c r="S16" i="2"/>
  <c r="T16" i="2" s="1"/>
  <c r="S15" i="2"/>
  <c r="T15" i="2" s="1"/>
  <c r="S14" i="2"/>
  <c r="T14" i="2" s="1"/>
  <c r="S13" i="2"/>
  <c r="T13" i="2" s="1"/>
  <c r="S12" i="2"/>
  <c r="T12" i="2" s="1"/>
  <c r="S11" i="2"/>
  <c r="T11" i="2" s="1"/>
  <c r="S10" i="2"/>
  <c r="T10" i="2" s="1"/>
  <c r="S9" i="2"/>
  <c r="T9" i="2" s="1"/>
  <c r="S8" i="2"/>
  <c r="T8" i="2" s="1"/>
  <c r="S54" i="2"/>
  <c r="T54" i="2" s="1"/>
  <c r="S53" i="2"/>
  <c r="T53" i="2" s="1"/>
  <c r="S52" i="2"/>
  <c r="T52" i="2" s="1"/>
  <c r="S51" i="2"/>
  <c r="T51" i="2" s="1"/>
  <c r="S50" i="2"/>
  <c r="S49" i="2"/>
  <c r="T49" i="2" s="1"/>
  <c r="S48" i="2"/>
  <c r="T48" i="2" s="1"/>
  <c r="S47" i="2"/>
  <c r="T47" i="2" s="1"/>
  <c r="S46" i="2"/>
  <c r="T46" i="2" s="1"/>
  <c r="T50" i="2" l="1"/>
</calcChain>
</file>

<file path=xl/sharedStrings.xml><?xml version="1.0" encoding="utf-8"?>
<sst xmlns="http://schemas.openxmlformats.org/spreadsheetml/2006/main" count="199" uniqueCount="99">
  <si>
    <t>Тариф. разряд</t>
  </si>
  <si>
    <t>за сутки</t>
  </si>
  <si>
    <t>за месяц</t>
  </si>
  <si>
    <t>1 т.р.</t>
  </si>
  <si>
    <t>4 т.р.</t>
  </si>
  <si>
    <t>6 т.р.</t>
  </si>
  <si>
    <t>10 т.р.</t>
  </si>
  <si>
    <t>Наименование   полученных травм</t>
  </si>
  <si>
    <t>Гибель</t>
  </si>
  <si>
    <t>Легкое ранение</t>
  </si>
  <si>
    <t>Тяжелое ранение</t>
  </si>
  <si>
    <t>Признание негодным в следствии военной травмы</t>
  </si>
  <si>
    <t>Средний размер сумм</t>
  </si>
  <si>
    <t>8 т.р. в сутки</t>
  </si>
  <si>
    <t>Единовременная денежная выплата</t>
  </si>
  <si>
    <t>2 т.р.</t>
  </si>
  <si>
    <t>3 т.р.</t>
  </si>
  <si>
    <t>5 т.р.</t>
  </si>
  <si>
    <t>7 т.р.</t>
  </si>
  <si>
    <t>9 т.р.</t>
  </si>
  <si>
    <t>Страховая сумма</t>
  </si>
  <si>
    <r>
      <t xml:space="preserve">Самолет, пусковая установка HIMARS, "Точка - У" - </t>
    </r>
    <r>
      <rPr>
        <b/>
        <sz val="10"/>
        <color rgb="FF000000"/>
        <rFont val="Times New Roman"/>
        <family val="1"/>
        <charset val="204"/>
      </rPr>
      <t>300 000</t>
    </r>
    <r>
      <rPr>
        <sz val="10"/>
        <color rgb="FF000000"/>
        <rFont val="Times New Roman"/>
        <family val="1"/>
        <charset val="204"/>
      </rPr>
      <t xml:space="preserve"> рублей</t>
    </r>
  </si>
  <si>
    <r>
      <t xml:space="preserve">Вертолет - </t>
    </r>
    <r>
      <rPr>
        <b/>
        <sz val="10"/>
        <color rgb="FF000000"/>
        <rFont val="Times New Roman"/>
        <family val="1"/>
        <charset val="204"/>
      </rPr>
      <t>200 000</t>
    </r>
    <r>
      <rPr>
        <sz val="10"/>
        <color rgb="FF000000"/>
        <rFont val="Times New Roman"/>
        <family val="1"/>
        <charset val="204"/>
      </rPr>
      <t xml:space="preserve"> рублей</t>
    </r>
  </si>
  <si>
    <r>
      <t xml:space="preserve">Танк - </t>
    </r>
    <r>
      <rPr>
        <b/>
        <sz val="10"/>
        <color rgb="FF000000"/>
        <rFont val="Times New Roman"/>
        <family val="1"/>
        <charset val="204"/>
      </rPr>
      <t>100 000</t>
    </r>
    <r>
      <rPr>
        <sz val="10"/>
        <color rgb="FF000000"/>
        <rFont val="Times New Roman"/>
        <family val="1"/>
        <charset val="204"/>
      </rPr>
      <t xml:space="preserve"> рублей </t>
    </r>
  </si>
  <si>
    <r>
      <t>ББМ (БМП, БМД ,БТР, МТЛБ) -</t>
    </r>
    <r>
      <rPr>
        <b/>
        <sz val="10"/>
        <color rgb="FF000000"/>
        <rFont val="Times New Roman"/>
        <family val="1"/>
        <charset val="204"/>
      </rPr>
      <t xml:space="preserve"> 50 000 </t>
    </r>
    <r>
      <rPr>
        <sz val="10"/>
        <color rgb="FF000000"/>
        <rFont val="Times New Roman"/>
        <family val="1"/>
        <charset val="204"/>
      </rPr>
      <t>рублей</t>
    </r>
  </si>
  <si>
    <r>
      <t xml:space="preserve">САУ, ЗРУ (С-300, "Бук", "Тор", "Оса"), БМ РСЗО - </t>
    </r>
    <r>
      <rPr>
        <b/>
        <sz val="10"/>
        <color rgb="FF000000"/>
        <rFont val="Times New Roman"/>
        <family val="1"/>
        <charset val="204"/>
      </rPr>
      <t xml:space="preserve">50 000 </t>
    </r>
    <r>
      <rPr>
        <sz val="10"/>
        <color rgb="FF000000"/>
        <rFont val="Times New Roman"/>
        <family val="1"/>
        <charset val="204"/>
      </rPr>
      <t>рублей</t>
    </r>
  </si>
  <si>
    <r>
      <t xml:space="preserve">БпЛА (средней дальности), тактическая ракета "Точка - У", реактивные снаряды систем залп. огня "Ольха", "Смерч", "Ураган", HIMARS - </t>
    </r>
    <r>
      <rPr>
        <b/>
        <sz val="10"/>
        <color rgb="FF000000"/>
        <rFont val="Times New Roman"/>
        <family val="1"/>
        <charset val="204"/>
      </rPr>
      <t>50 000</t>
    </r>
    <r>
      <rPr>
        <sz val="10"/>
        <color rgb="FF000000"/>
        <rFont val="Times New Roman"/>
        <family val="1"/>
        <charset val="204"/>
      </rPr>
      <t xml:space="preserve"> рублей</t>
    </r>
  </si>
  <si>
    <r>
      <t xml:space="preserve">За участие в Активных наступательных действиях в отряде </t>
    </r>
    <r>
      <rPr>
        <b/>
        <sz val="10"/>
        <color rgb="FF000000"/>
        <rFont val="Times New Roman"/>
        <family val="1"/>
        <charset val="204"/>
      </rPr>
      <t>"ШТОРМ"</t>
    </r>
  </si>
  <si>
    <t>Дополнительное материальное поощрение военнослужащим, в т.ч. отрядам "БАРС", за уничтожение ВВТ ВСУ:</t>
  </si>
  <si>
    <t>11 т.р.</t>
  </si>
  <si>
    <t>12 т.р.</t>
  </si>
  <si>
    <t>13 т.р.</t>
  </si>
  <si>
    <t>14 т.р.</t>
  </si>
  <si>
    <t>15 т.р.</t>
  </si>
  <si>
    <t>16 т.р.</t>
  </si>
  <si>
    <t>17 т.р.</t>
  </si>
  <si>
    <t>18 т.р.</t>
  </si>
  <si>
    <t>19 т.р.</t>
  </si>
  <si>
    <t>20 т.р.</t>
  </si>
  <si>
    <t>21 т.р.</t>
  </si>
  <si>
    <t>22 т.р.</t>
  </si>
  <si>
    <t>23 т.р.</t>
  </si>
  <si>
    <t>в/звание</t>
  </si>
  <si>
    <t>I. Единовременные выплаты в соответствии с Указом Президента РФ №98 (для всех категорий военнослужащих)</t>
  </si>
  <si>
    <t>II. Выплаты в/сл-м по страховым случаем "СОГАЗ"</t>
  </si>
  <si>
    <t>ОВЗ</t>
  </si>
  <si>
    <t>ОВД</t>
  </si>
  <si>
    <t>ПНВЛ 10%</t>
  </si>
  <si>
    <t xml:space="preserve">     ИТОГО:          ДД за месяц (до удержания 13%)</t>
  </si>
  <si>
    <t xml:space="preserve">   ИТОГО       сумма выплат   по "СОГАЗ"    и указу № 98</t>
  </si>
  <si>
    <t>ИТОГО    ДД за месяц   с учетом дополнительных выплат</t>
  </si>
  <si>
    <t>ряд.</t>
  </si>
  <si>
    <t>ефр.</t>
  </si>
  <si>
    <t>мл.с-т</t>
  </si>
  <si>
    <t>с-т</t>
  </si>
  <si>
    <t>ст.с-т</t>
  </si>
  <si>
    <t>старш.</t>
  </si>
  <si>
    <t>пр-к</t>
  </si>
  <si>
    <t>ст.пр-к</t>
  </si>
  <si>
    <t>л-т</t>
  </si>
  <si>
    <t>ст. л-т</t>
  </si>
  <si>
    <t>к-н</t>
  </si>
  <si>
    <t>м-р</t>
  </si>
  <si>
    <t>п/п-к</t>
  </si>
  <si>
    <t>п-к</t>
  </si>
  <si>
    <t>ПНВЛ (от 10% до 30%)</t>
  </si>
  <si>
    <t>30% (вод.)</t>
  </si>
  <si>
    <t>2 ОВД в месяц</t>
  </si>
  <si>
    <t>Выплаты за СВО</t>
  </si>
  <si>
    <t>ВСЕГО в месяц</t>
  </si>
  <si>
    <t>За участие в Активных наступ./обор. действиях</t>
  </si>
  <si>
    <t>Прем. 25%</t>
  </si>
  <si>
    <t>Всего за участие в активных наступат. или оборон. действиях</t>
  </si>
  <si>
    <t>ВСЕГО   в месяц</t>
  </si>
  <si>
    <t>Всего суточных и ОВД за месяц</t>
  </si>
  <si>
    <t>Всего суточных и 2 ОВД за месяц</t>
  </si>
  <si>
    <t>Добровольческие отряды "БАРС"</t>
  </si>
  <si>
    <t>Единовременные выплаты в соответствии с Указом Президента РФ №98 (3 и 5 млн. руб)</t>
  </si>
  <si>
    <t>Размер единовременной выплаты  195 000 рублей (при заключении контраткта на срок более 1 года (Указ Президента РФ № 787 от 02.11.2022 г.)</t>
  </si>
  <si>
    <t xml:space="preserve">Дополнительные выплаты за участие в активных наступ. или оборон. действиях и выполнение б/задач </t>
  </si>
  <si>
    <t>50 т.р. за каждый   1 км продвижения</t>
  </si>
  <si>
    <t>50 т.р. за каждый    1 км продвижения</t>
  </si>
  <si>
    <t>Единовременные выплаты в соответствии с Указом Президента РФ № 98 (3 и 5 млн. руб)</t>
  </si>
  <si>
    <t>Средний размер денежного довольствия военнослужащих по контракту</t>
  </si>
  <si>
    <t xml:space="preserve">Выплаты военнослужащим основного денежного довольствия </t>
  </si>
  <si>
    <t>НОУС</t>
  </si>
  <si>
    <t>50%        (1-4 т.р.)</t>
  </si>
  <si>
    <t>дополнительных мер социальной поддержки военнослужащих по контракту, участвующих в СВО на территории Украины, ЛНР и ДНР</t>
  </si>
  <si>
    <t>Суточные 4240 руб (53$)</t>
  </si>
  <si>
    <t>Дополнительное материальное поощрение военнослужащим, в т.ч. отрядам "БАРС", за захват: пусковой установки HIMARS - 1 млн. рублей;</t>
  </si>
  <si>
    <t>танка "Абрамс", "Леопард", "Челленджер" - 1 млн.рублей.</t>
  </si>
  <si>
    <r>
      <t>Ранение -</t>
    </r>
    <r>
      <rPr>
        <b/>
        <sz val="12"/>
        <color rgb="FF000000"/>
        <rFont val="Times New Roman"/>
        <family val="1"/>
        <charset val="204"/>
      </rPr>
      <t xml:space="preserve"> 3 млн</t>
    </r>
    <r>
      <rPr>
        <sz val="12"/>
        <color rgb="FF000000"/>
        <rFont val="Times New Roman"/>
        <family val="1"/>
        <charset val="204"/>
      </rPr>
      <t>. рублей</t>
    </r>
  </si>
  <si>
    <r>
      <t xml:space="preserve">Гибель - </t>
    </r>
    <r>
      <rPr>
        <b/>
        <sz val="12"/>
        <color rgb="FF000000"/>
        <rFont val="Times New Roman"/>
        <family val="1"/>
        <charset val="204"/>
      </rPr>
      <t>5 млн.</t>
    </r>
    <r>
      <rPr>
        <sz val="12"/>
        <color rgb="FF000000"/>
        <rFont val="Times New Roman"/>
        <family val="1"/>
        <charset val="204"/>
      </rPr>
      <t xml:space="preserve"> рублей</t>
    </r>
  </si>
  <si>
    <t xml:space="preserve">от 205 до 300 тыс. рублей </t>
  </si>
  <si>
    <r>
      <t>Танк - "</t>
    </r>
    <r>
      <rPr>
        <b/>
        <sz val="10"/>
        <color rgb="FF000000"/>
        <rFont val="Times New Roman"/>
        <family val="1"/>
        <charset val="204"/>
      </rPr>
      <t>Абрамс</t>
    </r>
    <r>
      <rPr>
        <sz val="10"/>
        <color rgb="FF000000"/>
        <rFont val="Times New Roman"/>
        <family val="1"/>
        <charset val="204"/>
      </rPr>
      <t>", "</t>
    </r>
    <r>
      <rPr>
        <b/>
        <sz val="10"/>
        <color rgb="FF000000"/>
        <rFont val="Times New Roman"/>
        <family val="1"/>
        <charset val="204"/>
      </rPr>
      <t>Леопард</t>
    </r>
    <r>
      <rPr>
        <sz val="10"/>
        <color rgb="FF000000"/>
        <rFont val="Times New Roman"/>
        <family val="1"/>
        <charset val="204"/>
      </rPr>
      <t>", "</t>
    </r>
    <r>
      <rPr>
        <b/>
        <sz val="10"/>
        <color rgb="FF000000"/>
        <rFont val="Times New Roman"/>
        <family val="1"/>
        <charset val="204"/>
      </rPr>
      <t>Челленджер</t>
    </r>
    <r>
      <rPr>
        <sz val="10"/>
        <color rgb="FF000000"/>
        <rFont val="Times New Roman"/>
        <family val="1"/>
        <charset val="204"/>
      </rPr>
      <t>" -</t>
    </r>
    <r>
      <rPr>
        <b/>
        <sz val="10"/>
        <color rgb="FF000000"/>
        <rFont val="Times New Roman"/>
        <family val="1"/>
        <charset val="204"/>
      </rPr>
      <t xml:space="preserve"> 500 000</t>
    </r>
    <r>
      <rPr>
        <sz val="10"/>
        <color rgb="FF000000"/>
        <rFont val="Times New Roman"/>
        <family val="1"/>
        <charset val="204"/>
      </rPr>
      <t xml:space="preserve"> рублей</t>
    </r>
  </si>
  <si>
    <r>
      <t>Танк - "</t>
    </r>
    <r>
      <rPr>
        <b/>
        <sz val="10"/>
        <color rgb="FF000000"/>
        <rFont val="Times New Roman"/>
        <family val="1"/>
        <charset val="204"/>
      </rPr>
      <t>Абрамс</t>
    </r>
    <r>
      <rPr>
        <sz val="10"/>
        <color rgb="FF000000"/>
        <rFont val="Times New Roman"/>
        <family val="1"/>
        <charset val="204"/>
      </rPr>
      <t>", "</t>
    </r>
    <r>
      <rPr>
        <b/>
        <sz val="10"/>
        <color rgb="FF000000"/>
        <rFont val="Times New Roman"/>
        <family val="1"/>
        <charset val="204"/>
      </rPr>
      <t>Леопард</t>
    </r>
    <r>
      <rPr>
        <sz val="10"/>
        <color rgb="FF000000"/>
        <rFont val="Times New Roman"/>
        <family val="1"/>
        <charset val="204"/>
      </rPr>
      <t>", "</t>
    </r>
    <r>
      <rPr>
        <b/>
        <sz val="10"/>
        <color rgb="FF000000"/>
        <rFont val="Times New Roman"/>
        <family val="1"/>
        <charset val="204"/>
      </rPr>
      <t>Челленджер</t>
    </r>
    <r>
      <rPr>
        <sz val="10"/>
        <color rgb="FF000000"/>
        <rFont val="Times New Roman"/>
        <family val="1"/>
        <charset val="204"/>
      </rPr>
      <t xml:space="preserve">" - </t>
    </r>
    <r>
      <rPr>
        <b/>
        <sz val="10"/>
        <color rgb="FF000000"/>
        <rFont val="Times New Roman"/>
        <family val="1"/>
        <charset val="204"/>
      </rPr>
      <t>500 000</t>
    </r>
    <r>
      <rPr>
        <sz val="10"/>
        <color rgb="FF000000"/>
        <rFont val="Times New Roman"/>
        <family val="1"/>
        <charset val="204"/>
      </rPr>
      <t xml:space="preserve"> рублей</t>
    </r>
  </si>
  <si>
    <t>Ежемес. социал. выплата (Ук.Пр.РФ 230дсп от 31.03.23 г.)</t>
  </si>
  <si>
    <t>60% c 21.09.22г</t>
  </si>
  <si>
    <r>
      <rPr>
        <u/>
        <sz val="14"/>
        <color theme="1"/>
        <rFont val="Times New Roman"/>
        <family val="1"/>
        <charset val="204"/>
      </rPr>
      <t>Справочно:</t>
    </r>
    <r>
      <rPr>
        <sz val="14"/>
        <color theme="1"/>
        <rFont val="Times New Roman"/>
        <family val="1"/>
        <charset val="204"/>
      </rPr>
      <t xml:space="preserve"> в том числе НОДС в размере 60% от ОВД  (устанавливается с 21.09.22г.) в целях компенсации выпадающих надбавок (классность, физо и др.). Предельным размером 100% не ограничивается (например: водитель-30%, 1-4 т.р.-50%, "новое" основание-60%. Всего НОДС составит 140%).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</si>
</sst>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58">
    <xf numFmtId="0" fontId="0" fillId="0" borderId="0" xfId="0"/>
    <xf numFmtId="0" fontId="0" fillId="0" borderId="0" xfId="0"/>
    <xf numFmtId="0" fontId="2" fillId="0" borderId="10" xfId="0" applyFont="1" applyBorder="1" applyAlignment="1">
      <alignment horizontal="center" vertical="center" wrapText="1" readingOrder="1"/>
    </xf>
    <xf numFmtId="0" fontId="1" fillId="0" borderId="16" xfId="0" applyFont="1" applyBorder="1" applyAlignment="1">
      <alignment horizontal="center" vertical="center" wrapText="1" readingOrder="1"/>
    </xf>
    <xf numFmtId="3" fontId="1" fillId="0" borderId="16" xfId="0" applyNumberFormat="1" applyFont="1" applyBorder="1" applyAlignment="1">
      <alignment horizontal="center" vertical="center" wrapText="1" readingOrder="1"/>
    </xf>
    <xf numFmtId="3" fontId="1" fillId="0" borderId="15" xfId="0" applyNumberFormat="1" applyFont="1" applyBorder="1" applyAlignment="1">
      <alignment horizontal="center" vertical="center" wrapText="1" readingOrder="1"/>
    </xf>
    <xf numFmtId="0" fontId="1" fillId="0" borderId="19" xfId="0" applyFont="1" applyBorder="1" applyAlignment="1">
      <alignment horizontal="center" vertical="center" wrapText="1" readingOrder="1"/>
    </xf>
    <xf numFmtId="4" fontId="1" fillId="0" borderId="1" xfId="0" applyNumberFormat="1" applyFont="1" applyBorder="1" applyAlignment="1">
      <alignment horizontal="center" vertical="center" wrapText="1" readingOrder="1"/>
    </xf>
    <xf numFmtId="4" fontId="1" fillId="0" borderId="2" xfId="0" applyNumberFormat="1" applyFont="1" applyBorder="1" applyAlignment="1">
      <alignment horizontal="center" vertical="center" wrapText="1" readingOrder="1"/>
    </xf>
    <xf numFmtId="0" fontId="0" fillId="0" borderId="1" xfId="0" applyBorder="1"/>
    <xf numFmtId="0" fontId="1" fillId="0" borderId="35" xfId="0" applyFont="1" applyBorder="1" applyAlignment="1">
      <alignment horizontal="center" vertical="center" wrapText="1" readingOrder="1"/>
    </xf>
    <xf numFmtId="0" fontId="1" fillId="0" borderId="32" xfId="0" applyFont="1" applyBorder="1" applyAlignment="1">
      <alignment horizontal="center" vertical="center" wrapText="1" readingOrder="1"/>
    </xf>
    <xf numFmtId="3" fontId="1" fillId="0" borderId="3" xfId="0" applyNumberFormat="1" applyFont="1" applyBorder="1" applyAlignment="1">
      <alignment horizontal="center" vertical="center" wrapText="1" readingOrder="1"/>
    </xf>
    <xf numFmtId="0" fontId="1" fillId="0" borderId="38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3" fontId="1" fillId="0" borderId="41" xfId="0" applyNumberFormat="1" applyFont="1" applyBorder="1" applyAlignment="1">
      <alignment horizontal="center" vertical="center" wrapText="1" readingOrder="1"/>
    </xf>
    <xf numFmtId="3" fontId="1" fillId="0" borderId="19" xfId="0" applyNumberFormat="1" applyFont="1" applyBorder="1" applyAlignment="1">
      <alignment horizontal="center" vertical="center" wrapText="1" readingOrder="1"/>
    </xf>
    <xf numFmtId="3" fontId="1" fillId="0" borderId="42" xfId="0" applyNumberFormat="1" applyFont="1" applyBorder="1" applyAlignment="1">
      <alignment horizontal="center" vertical="center" wrapText="1" readingOrder="1"/>
    </xf>
    <xf numFmtId="4" fontId="5" fillId="8" borderId="48" xfId="0" applyNumberFormat="1" applyFont="1" applyFill="1" applyBorder="1" applyAlignment="1">
      <alignment horizontal="center" vertical="center"/>
    </xf>
    <xf numFmtId="4" fontId="5" fillId="8" borderId="49" xfId="0" applyNumberFormat="1" applyFont="1" applyFill="1" applyBorder="1" applyAlignment="1">
      <alignment horizontal="center" vertical="center"/>
    </xf>
    <xf numFmtId="0" fontId="0" fillId="0" borderId="0" xfId="0" applyBorder="1"/>
    <xf numFmtId="0" fontId="1" fillId="0" borderId="31" xfId="0" applyFont="1" applyBorder="1" applyAlignment="1">
      <alignment horizontal="center" vertical="center" wrapText="1" readingOrder="1"/>
    </xf>
    <xf numFmtId="0" fontId="1" fillId="0" borderId="54" xfId="0" applyFont="1" applyBorder="1" applyAlignment="1">
      <alignment horizontal="center" vertical="center" wrapText="1" readingOrder="1"/>
    </xf>
    <xf numFmtId="1" fontId="1" fillId="0" borderId="54" xfId="0" applyNumberFormat="1" applyFont="1" applyBorder="1" applyAlignment="1">
      <alignment horizontal="center" vertical="center" wrapText="1" readingOrder="1"/>
    </xf>
    <xf numFmtId="4" fontId="5" fillId="8" borderId="5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3" fontId="1" fillId="0" borderId="17" xfId="0" applyNumberFormat="1" applyFont="1" applyBorder="1" applyAlignment="1">
      <alignment horizontal="center" vertical="center" wrapText="1" readingOrder="1"/>
    </xf>
    <xf numFmtId="1" fontId="1" fillId="0" borderId="16" xfId="0" applyNumberFormat="1" applyFont="1" applyBorder="1" applyAlignment="1">
      <alignment horizontal="center" vertical="center" wrapText="1" readingOrder="1"/>
    </xf>
    <xf numFmtId="1" fontId="0" fillId="0" borderId="0" xfId="0" applyNumberFormat="1"/>
    <xf numFmtId="0" fontId="0" fillId="0" borderId="0" xfId="0" applyAlignment="1">
      <alignment vertical="center"/>
    </xf>
    <xf numFmtId="3" fontId="1" fillId="10" borderId="17" xfId="0" applyNumberFormat="1" applyFont="1" applyFill="1" applyBorder="1" applyAlignment="1">
      <alignment horizontal="center" vertical="center" wrapText="1" readingOrder="1"/>
    </xf>
    <xf numFmtId="3" fontId="1" fillId="10" borderId="60" xfId="0" applyNumberFormat="1" applyFont="1" applyFill="1" applyBorder="1" applyAlignment="1">
      <alignment horizontal="center" vertical="center" wrapText="1" readingOrder="1"/>
    </xf>
    <xf numFmtId="3" fontId="1" fillId="11" borderId="62" xfId="0" applyNumberFormat="1" applyFont="1" applyFill="1" applyBorder="1" applyAlignment="1">
      <alignment horizontal="center" vertical="center" wrapText="1" readingOrder="1"/>
    </xf>
    <xf numFmtId="0" fontId="1" fillId="0" borderId="63" xfId="0" applyFont="1" applyBorder="1" applyAlignment="1">
      <alignment horizontal="center" vertical="center" wrapText="1" readingOrder="1"/>
    </xf>
    <xf numFmtId="1" fontId="1" fillId="0" borderId="19" xfId="0" applyNumberFormat="1" applyFont="1" applyBorder="1" applyAlignment="1">
      <alignment horizontal="center" vertical="center" wrapText="1" readingOrder="1"/>
    </xf>
    <xf numFmtId="0" fontId="1" fillId="0" borderId="64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1" fontId="1" fillId="0" borderId="65" xfId="0" applyNumberFormat="1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2" fillId="0" borderId="75" xfId="0" applyFont="1" applyBorder="1" applyAlignment="1">
      <alignment horizontal="center" vertical="center" wrapText="1" readingOrder="1"/>
    </xf>
    <xf numFmtId="3" fontId="1" fillId="0" borderId="76" xfId="0" applyNumberFormat="1" applyFont="1" applyBorder="1" applyAlignment="1">
      <alignment horizontal="center" vertical="center" wrapText="1" readingOrder="1"/>
    </xf>
    <xf numFmtId="3" fontId="1" fillId="11" borderId="78" xfId="0" applyNumberFormat="1" applyFont="1" applyFill="1" applyBorder="1" applyAlignment="1">
      <alignment horizontal="center" vertical="center" wrapText="1" readingOrder="1"/>
    </xf>
    <xf numFmtId="3" fontId="1" fillId="11" borderId="79" xfId="0" applyNumberFormat="1" applyFont="1" applyFill="1" applyBorder="1" applyAlignment="1">
      <alignment horizontal="center" vertical="center" wrapText="1" readingOrder="1"/>
    </xf>
    <xf numFmtId="3" fontId="1" fillId="10" borderId="80" xfId="0" applyNumberFormat="1" applyFont="1" applyFill="1" applyBorder="1" applyAlignment="1">
      <alignment horizontal="center" vertical="center" wrapText="1" readingOrder="1"/>
    </xf>
    <xf numFmtId="3" fontId="1" fillId="10" borderId="74" xfId="0" applyNumberFormat="1" applyFont="1" applyFill="1" applyBorder="1" applyAlignment="1">
      <alignment horizontal="center" vertical="center" wrapText="1" readingOrder="1"/>
    </xf>
    <xf numFmtId="0" fontId="2" fillId="0" borderId="11" xfId="0" applyFont="1" applyBorder="1" applyAlignment="1">
      <alignment horizontal="center" vertical="center" wrapText="1" readingOrder="1"/>
    </xf>
    <xf numFmtId="0" fontId="0" fillId="0" borderId="54" xfId="0" applyBorder="1"/>
    <xf numFmtId="3" fontId="1" fillId="10" borderId="76" xfId="0" applyNumberFormat="1" applyFont="1" applyFill="1" applyBorder="1" applyAlignment="1">
      <alignment horizontal="center" vertical="center" wrapText="1" readingOrder="1"/>
    </xf>
    <xf numFmtId="3" fontId="1" fillId="10" borderId="81" xfId="0" applyNumberFormat="1" applyFont="1" applyFill="1" applyBorder="1" applyAlignment="1">
      <alignment horizontal="center" vertical="center" wrapText="1" readingOrder="1"/>
    </xf>
    <xf numFmtId="3" fontId="1" fillId="9" borderId="88" xfId="0" applyNumberFormat="1" applyFont="1" applyFill="1" applyBorder="1" applyAlignment="1">
      <alignment horizontal="center" vertical="center" wrapText="1" readingOrder="1"/>
    </xf>
    <xf numFmtId="3" fontId="1" fillId="9" borderId="40" xfId="0" applyNumberFormat="1" applyFont="1" applyFill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center" vertical="center" wrapText="1" readingOrder="1"/>
    </xf>
    <xf numFmtId="0" fontId="1" fillId="0" borderId="86" xfId="0" applyFont="1" applyBorder="1" applyAlignment="1">
      <alignment horizontal="center" vertical="center" wrapText="1" readingOrder="1"/>
    </xf>
    <xf numFmtId="1" fontId="1" fillId="0" borderId="71" xfId="0" applyNumberFormat="1" applyFont="1" applyBorder="1" applyAlignment="1">
      <alignment horizontal="center" vertical="center" wrapText="1" readingOrder="1"/>
    </xf>
    <xf numFmtId="3" fontId="1" fillId="0" borderId="71" xfId="0" applyNumberFormat="1" applyFont="1" applyBorder="1" applyAlignment="1">
      <alignment horizontal="center" vertical="center" wrapText="1" readingOrder="1"/>
    </xf>
    <xf numFmtId="3" fontId="1" fillId="0" borderId="12" xfId="0" applyNumberFormat="1" applyFont="1" applyBorder="1" applyAlignment="1">
      <alignment horizontal="center" vertical="center" wrapText="1" readingOrder="1"/>
    </xf>
    <xf numFmtId="3" fontId="1" fillId="0" borderId="13" xfId="0" applyNumberFormat="1" applyFont="1" applyBorder="1" applyAlignment="1">
      <alignment horizontal="center" vertical="center" wrapText="1" readingOrder="1"/>
    </xf>
    <xf numFmtId="0" fontId="2" fillId="0" borderId="85" xfId="0" applyFont="1" applyBorder="1" applyAlignment="1">
      <alignment horizontal="center" vertical="center" wrapText="1" readingOrder="1"/>
    </xf>
    <xf numFmtId="0" fontId="2" fillId="0" borderId="95" xfId="0" applyFont="1" applyBorder="1" applyAlignment="1">
      <alignment horizontal="center" vertical="center" wrapText="1" readingOrder="1"/>
    </xf>
    <xf numFmtId="3" fontId="1" fillId="11" borderId="77" xfId="0" applyNumberFormat="1" applyFont="1" applyFill="1" applyBorder="1" applyAlignment="1">
      <alignment horizontal="center" vertical="center" wrapText="1" readingOrder="1"/>
    </xf>
    <xf numFmtId="3" fontId="1" fillId="0" borderId="82" xfId="0" applyNumberFormat="1" applyFont="1" applyBorder="1" applyAlignment="1">
      <alignment horizontal="center" vertical="center" wrapText="1" readingOrder="1"/>
    </xf>
    <xf numFmtId="0" fontId="2" fillId="0" borderId="81" xfId="0" applyFont="1" applyBorder="1" applyAlignment="1">
      <alignment horizontal="center" vertical="center" wrapText="1" readingOrder="1"/>
    </xf>
    <xf numFmtId="3" fontId="1" fillId="0" borderId="0" xfId="0" applyNumberFormat="1" applyFont="1" applyBorder="1" applyAlignment="1">
      <alignment horizontal="center" vertical="center" wrapText="1" readingOrder="1"/>
    </xf>
    <xf numFmtId="3" fontId="1" fillId="0" borderId="1" xfId="0" applyNumberFormat="1" applyFont="1" applyBorder="1" applyAlignment="1">
      <alignment horizontal="center" vertical="center" wrapText="1" readingOrder="1"/>
    </xf>
    <xf numFmtId="3" fontId="1" fillId="0" borderId="86" xfId="0" applyNumberFormat="1" applyFont="1" applyBorder="1" applyAlignment="1">
      <alignment horizontal="center" vertical="center" wrapText="1" readingOrder="1"/>
    </xf>
    <xf numFmtId="3" fontId="1" fillId="0" borderId="54" xfId="0" applyNumberFormat="1" applyFont="1" applyBorder="1" applyAlignment="1">
      <alignment horizontal="center" vertical="center" wrapText="1" readingOrder="1"/>
    </xf>
    <xf numFmtId="0" fontId="1" fillId="0" borderId="84" xfId="0" applyFont="1" applyBorder="1" applyAlignment="1">
      <alignment horizontal="center" vertical="center" wrapText="1" readingOrder="1"/>
    </xf>
    <xf numFmtId="1" fontId="1" fillId="0" borderId="84" xfId="0" applyNumberFormat="1" applyFont="1" applyBorder="1" applyAlignment="1">
      <alignment horizontal="center" vertical="center" wrapText="1" readingOrder="1"/>
    </xf>
    <xf numFmtId="3" fontId="1" fillId="0" borderId="84" xfId="0" applyNumberFormat="1" applyFont="1" applyBorder="1" applyAlignment="1">
      <alignment horizontal="center" vertical="center" wrapText="1" readingOrder="1"/>
    </xf>
    <xf numFmtId="3" fontId="1" fillId="9" borderId="87" xfId="0" applyNumberFormat="1" applyFont="1" applyFill="1" applyBorder="1" applyAlignment="1">
      <alignment horizontal="center" vertical="center" wrapText="1" readingOrder="1"/>
    </xf>
    <xf numFmtId="3" fontId="1" fillId="9" borderId="98" xfId="0" applyNumberFormat="1" applyFont="1" applyFill="1" applyBorder="1" applyAlignment="1">
      <alignment horizontal="center" vertical="center" wrapText="1" readingOrder="1"/>
    </xf>
    <xf numFmtId="3" fontId="1" fillId="9" borderId="66" xfId="0" applyNumberFormat="1" applyFont="1" applyFill="1" applyBorder="1" applyAlignment="1">
      <alignment horizontal="center" vertical="center" wrapText="1" readingOrder="1"/>
    </xf>
    <xf numFmtId="3" fontId="1" fillId="9" borderId="99" xfId="0" applyNumberFormat="1" applyFont="1" applyFill="1" applyBorder="1" applyAlignment="1">
      <alignment horizontal="center" vertical="center" wrapText="1" readingOrder="1"/>
    </xf>
    <xf numFmtId="0" fontId="1" fillId="0" borderId="20" xfId="0" applyFont="1" applyBorder="1" applyAlignment="1">
      <alignment horizontal="center" vertical="center" wrapText="1" readingOrder="1"/>
    </xf>
    <xf numFmtId="3" fontId="1" fillId="10" borderId="1" xfId="0" applyNumberFormat="1" applyFont="1" applyFill="1" applyBorder="1" applyAlignment="1">
      <alignment horizontal="center" vertical="center" wrapText="1" readingOrder="1"/>
    </xf>
    <xf numFmtId="3" fontId="1" fillId="10" borderId="54" xfId="0" applyNumberFormat="1" applyFont="1" applyFill="1" applyBorder="1" applyAlignment="1">
      <alignment horizontal="center" vertical="center" wrapText="1" readingOrder="1"/>
    </xf>
    <xf numFmtId="3" fontId="1" fillId="10" borderId="100" xfId="0" applyNumberFormat="1" applyFont="1" applyFill="1" applyBorder="1" applyAlignment="1">
      <alignment horizontal="center" vertical="center" wrapText="1" readingOrder="1"/>
    </xf>
    <xf numFmtId="3" fontId="1" fillId="10" borderId="72" xfId="0" applyNumberFormat="1" applyFont="1" applyFill="1" applyBorder="1" applyAlignment="1">
      <alignment horizontal="center" vertical="center" wrapText="1" readingOrder="1"/>
    </xf>
    <xf numFmtId="3" fontId="1" fillId="10" borderId="84" xfId="0" applyNumberFormat="1" applyFont="1" applyFill="1" applyBorder="1" applyAlignment="1">
      <alignment horizontal="center" vertical="center" wrapText="1" readingOrder="1"/>
    </xf>
    <xf numFmtId="3" fontId="1" fillId="10" borderId="87" xfId="0" applyNumberFormat="1" applyFont="1" applyFill="1" applyBorder="1" applyAlignment="1">
      <alignment horizontal="center" vertical="center" wrapText="1" readingOrder="1"/>
    </xf>
    <xf numFmtId="3" fontId="1" fillId="10" borderId="35" xfId="0" applyNumberFormat="1" applyFont="1" applyFill="1" applyBorder="1" applyAlignment="1">
      <alignment horizontal="center" vertical="center" wrapText="1" readingOrder="1"/>
    </xf>
    <xf numFmtId="3" fontId="1" fillId="10" borderId="101" xfId="0" applyNumberFormat="1" applyFont="1" applyFill="1" applyBorder="1" applyAlignment="1">
      <alignment horizontal="center" vertical="center" wrapText="1" readingOrder="1"/>
    </xf>
    <xf numFmtId="3" fontId="1" fillId="10" borderId="71" xfId="0" applyNumberFormat="1" applyFont="1" applyFill="1" applyBorder="1" applyAlignment="1">
      <alignment horizontal="center" vertical="center" wrapText="1" readingOrder="1"/>
    </xf>
    <xf numFmtId="9" fontId="2" fillId="0" borderId="104" xfId="0" applyNumberFormat="1" applyFont="1" applyBorder="1" applyAlignment="1">
      <alignment horizontal="center" vertical="center" wrapText="1" readingOrder="1"/>
    </xf>
    <xf numFmtId="9" fontId="2" fillId="0" borderId="2" xfId="0" applyNumberFormat="1" applyFont="1" applyBorder="1" applyAlignment="1">
      <alignment horizontal="center" vertical="center" wrapText="1" readingOrder="1"/>
    </xf>
    <xf numFmtId="0" fontId="1" fillId="0" borderId="100" xfId="0" applyFont="1" applyBorder="1" applyAlignment="1">
      <alignment horizontal="center" vertical="center" wrapText="1" readingOrder="1"/>
    </xf>
    <xf numFmtId="0" fontId="1" fillId="0" borderId="108" xfId="0" applyFont="1" applyBorder="1" applyAlignment="1">
      <alignment horizontal="center" vertical="center" wrapText="1" readingOrder="1"/>
    </xf>
    <xf numFmtId="1" fontId="1" fillId="0" borderId="108" xfId="0" applyNumberFormat="1" applyFont="1" applyBorder="1" applyAlignment="1">
      <alignment horizontal="center" vertical="center" wrapText="1" readingOrder="1"/>
    </xf>
    <xf numFmtId="3" fontId="1" fillId="0" borderId="108" xfId="0" applyNumberFormat="1" applyFont="1" applyBorder="1" applyAlignment="1">
      <alignment horizontal="center" vertical="center" wrapText="1" readingOrder="1"/>
    </xf>
    <xf numFmtId="3" fontId="1" fillId="0" borderId="72" xfId="0" applyNumberFormat="1" applyFont="1" applyBorder="1" applyAlignment="1">
      <alignment horizontal="center" vertical="center" wrapText="1" readingOrder="1"/>
    </xf>
    <xf numFmtId="3" fontId="1" fillId="0" borderId="87" xfId="0" applyNumberFormat="1" applyFont="1" applyBorder="1" applyAlignment="1">
      <alignment horizontal="center" vertical="center" wrapText="1" readingOrder="1"/>
    </xf>
    <xf numFmtId="3" fontId="1" fillId="0" borderId="40" xfId="0" applyNumberFormat="1" applyFont="1" applyBorder="1" applyAlignment="1">
      <alignment horizontal="center" vertical="center" wrapText="1" readingOrder="1"/>
    </xf>
    <xf numFmtId="3" fontId="1" fillId="0" borderId="85" xfId="0" applyNumberFormat="1" applyFont="1" applyBorder="1" applyAlignment="1">
      <alignment horizontal="center" vertical="center" wrapText="1" readingOrder="1"/>
    </xf>
    <xf numFmtId="3" fontId="1" fillId="0" borderId="60" xfId="0" applyNumberFormat="1" applyFont="1" applyBorder="1" applyAlignment="1">
      <alignment horizontal="center" vertical="center" wrapText="1" readingOrder="1"/>
    </xf>
    <xf numFmtId="0" fontId="1" fillId="0" borderId="109" xfId="0" applyFont="1" applyBorder="1" applyAlignment="1">
      <alignment horizontal="center" vertical="center" wrapText="1" readingOrder="1"/>
    </xf>
    <xf numFmtId="0" fontId="1" fillId="0" borderId="110" xfId="0" applyFont="1" applyBorder="1" applyAlignment="1">
      <alignment horizontal="center" vertical="center" wrapText="1" readingOrder="1"/>
    </xf>
    <xf numFmtId="1" fontId="1" fillId="0" borderId="110" xfId="0" applyNumberFormat="1" applyFont="1" applyBorder="1" applyAlignment="1">
      <alignment horizontal="center" vertical="center" wrapText="1" readingOrder="1"/>
    </xf>
    <xf numFmtId="3" fontId="1" fillId="0" borderId="110" xfId="0" applyNumberFormat="1" applyFont="1" applyBorder="1" applyAlignment="1">
      <alignment horizontal="center" vertical="center" wrapText="1" readingOrder="1"/>
    </xf>
    <xf numFmtId="3" fontId="1" fillId="0" borderId="111" xfId="0" applyNumberFormat="1" applyFont="1" applyBorder="1" applyAlignment="1">
      <alignment horizontal="center" vertical="center" wrapText="1" readingOrder="1"/>
    </xf>
    <xf numFmtId="0" fontId="1" fillId="0" borderId="92" xfId="0" applyFont="1" applyBorder="1" applyAlignment="1">
      <alignment horizontal="center" vertical="center" wrapText="1" readingOrder="1"/>
    </xf>
    <xf numFmtId="0" fontId="1" fillId="0" borderId="93" xfId="0" applyFont="1" applyBorder="1" applyAlignment="1">
      <alignment horizontal="center" vertical="center" wrapText="1" readingOrder="1"/>
    </xf>
    <xf numFmtId="1" fontId="1" fillId="0" borderId="93" xfId="0" applyNumberFormat="1" applyFont="1" applyBorder="1" applyAlignment="1">
      <alignment horizontal="center" vertical="center" wrapText="1" readingOrder="1"/>
    </xf>
    <xf numFmtId="3" fontId="1" fillId="0" borderId="93" xfId="0" applyNumberFormat="1" applyFont="1" applyBorder="1" applyAlignment="1">
      <alignment horizontal="center" vertical="center" wrapText="1" readingOrder="1"/>
    </xf>
    <xf numFmtId="3" fontId="1" fillId="0" borderId="94" xfId="0" applyNumberFormat="1" applyFont="1" applyBorder="1" applyAlignment="1">
      <alignment horizontal="center" vertical="center" wrapText="1" readingOrder="1"/>
    </xf>
    <xf numFmtId="3" fontId="1" fillId="0" borderId="81" xfId="0" applyNumberFormat="1" applyFont="1" applyBorder="1" applyAlignment="1">
      <alignment horizontal="center" vertical="center" wrapText="1" readingOrder="1"/>
    </xf>
    <xf numFmtId="0" fontId="2" fillId="0" borderId="41" xfId="0" applyFont="1" applyBorder="1" applyAlignment="1">
      <alignment horizontal="center" vertical="center" wrapText="1" readingOrder="1"/>
    </xf>
    <xf numFmtId="0" fontId="2" fillId="0" borderId="19" xfId="0" applyFont="1" applyBorder="1" applyAlignment="1">
      <alignment horizontal="center" vertical="center" wrapText="1" readingOrder="1"/>
    </xf>
    <xf numFmtId="0" fontId="2" fillId="0" borderId="118" xfId="0" applyFont="1" applyBorder="1" applyAlignment="1">
      <alignment horizontal="center" vertical="center" wrapText="1" readingOrder="1"/>
    </xf>
    <xf numFmtId="3" fontId="1" fillId="10" borderId="97" xfId="0" applyNumberFormat="1" applyFont="1" applyFill="1" applyBorder="1" applyAlignment="1">
      <alignment horizontal="center" vertical="center" wrapText="1" readingOrder="1"/>
    </xf>
    <xf numFmtId="3" fontId="1" fillId="11" borderId="119" xfId="0" applyNumberFormat="1" applyFont="1" applyFill="1" applyBorder="1" applyAlignment="1">
      <alignment horizontal="center" vertical="center" wrapText="1" readingOrder="1"/>
    </xf>
    <xf numFmtId="3" fontId="1" fillId="0" borderId="120" xfId="0" applyNumberFormat="1" applyFont="1" applyBorder="1" applyAlignment="1">
      <alignment horizontal="center" vertical="center" wrapText="1" readingOrder="1"/>
    </xf>
    <xf numFmtId="3" fontId="1" fillId="11" borderId="122" xfId="0" applyNumberFormat="1" applyFont="1" applyFill="1" applyBorder="1" applyAlignment="1">
      <alignment horizontal="center" vertical="center" wrapText="1" readingOrder="1"/>
    </xf>
    <xf numFmtId="3" fontId="1" fillId="0" borderId="6" xfId="0" applyNumberFormat="1" applyFont="1" applyBorder="1" applyAlignment="1">
      <alignment horizontal="center" vertical="center" wrapText="1" readingOrder="1"/>
    </xf>
    <xf numFmtId="0" fontId="2" fillId="5" borderId="30" xfId="0" applyFont="1" applyFill="1" applyBorder="1" applyAlignment="1">
      <alignment horizontal="center" vertical="center" wrapText="1" readingOrder="1"/>
    </xf>
    <xf numFmtId="0" fontId="2" fillId="5" borderId="0" xfId="0" applyFont="1" applyFill="1" applyBorder="1" applyAlignment="1">
      <alignment horizontal="center" vertical="center" wrapText="1" readingOrder="1"/>
    </xf>
    <xf numFmtId="0" fontId="2" fillId="5" borderId="8" xfId="0" applyFont="1" applyFill="1" applyBorder="1" applyAlignment="1">
      <alignment horizontal="center" vertical="center" wrapText="1" readingOrder="1"/>
    </xf>
    <xf numFmtId="0" fontId="2" fillId="5" borderId="33" xfId="0" applyFont="1" applyFill="1" applyBorder="1" applyAlignment="1">
      <alignment horizontal="center" vertical="top" wrapText="1" readingOrder="1"/>
    </xf>
    <xf numFmtId="0" fontId="2" fillId="5" borderId="9" xfId="0" applyFont="1" applyFill="1" applyBorder="1" applyAlignment="1">
      <alignment horizontal="center" vertical="top" wrapText="1" readingOrder="1"/>
    </xf>
    <xf numFmtId="0" fontId="2" fillId="5" borderId="34" xfId="0" applyFont="1" applyFill="1" applyBorder="1" applyAlignment="1">
      <alignment horizontal="center" vertical="top" wrapText="1" readingOrder="1"/>
    </xf>
    <xf numFmtId="0" fontId="6" fillId="0" borderId="64" xfId="0" applyFont="1" applyBorder="1" applyAlignment="1">
      <alignment horizontal="center" vertical="center" wrapText="1"/>
    </xf>
    <xf numFmtId="0" fontId="6" fillId="0" borderId="112" xfId="0" applyFont="1" applyBorder="1" applyAlignment="1">
      <alignment horizontal="center" vertical="center" wrapText="1"/>
    </xf>
    <xf numFmtId="0" fontId="6" fillId="0" borderId="113" xfId="0" applyFont="1" applyBorder="1" applyAlignment="1">
      <alignment horizontal="center" vertical="center" wrapText="1"/>
    </xf>
    <xf numFmtId="0" fontId="11" fillId="10" borderId="70" xfId="0" applyFont="1" applyFill="1" applyBorder="1" applyAlignment="1">
      <alignment horizontal="center" vertical="center" wrapText="1" readingOrder="1"/>
    </xf>
    <xf numFmtId="0" fontId="11" fillId="10" borderId="65" xfId="0" applyFont="1" applyFill="1" applyBorder="1" applyAlignment="1">
      <alignment horizontal="center" vertical="center" wrapText="1" readingOrder="1"/>
    </xf>
    <xf numFmtId="0" fontId="2" fillId="0" borderId="115" xfId="0" applyFont="1" applyBorder="1" applyAlignment="1">
      <alignment horizontal="center" vertical="center" wrapText="1" readingOrder="1"/>
    </xf>
    <xf numFmtId="0" fontId="2" fillId="0" borderId="36" xfId="0" applyFont="1" applyBorder="1" applyAlignment="1">
      <alignment horizontal="center" vertical="center" wrapText="1" readingOrder="1"/>
    </xf>
    <xf numFmtId="0" fontId="2" fillId="0" borderId="116" xfId="0" applyFont="1" applyBorder="1" applyAlignment="1">
      <alignment horizontal="center" vertical="center" wrapText="1" readingOrder="1"/>
    </xf>
    <xf numFmtId="0" fontId="1" fillId="4" borderId="28" xfId="0" applyFont="1" applyFill="1" applyBorder="1" applyAlignment="1">
      <alignment horizontal="center" vertical="center" wrapText="1" readingOrder="1"/>
    </xf>
    <xf numFmtId="0" fontId="1" fillId="4" borderId="36" xfId="0" applyFont="1" applyFill="1" applyBorder="1" applyAlignment="1">
      <alignment horizontal="center" vertical="center" wrapText="1" readingOrder="1"/>
    </xf>
    <xf numFmtId="0" fontId="1" fillId="4" borderId="29" xfId="0" applyFont="1" applyFill="1" applyBorder="1" applyAlignment="1">
      <alignment horizontal="center" vertical="center" wrapText="1" readingOrder="1"/>
    </xf>
    <xf numFmtId="0" fontId="1" fillId="4" borderId="30" xfId="0" applyFont="1" applyFill="1" applyBorder="1" applyAlignment="1">
      <alignment horizontal="center" vertical="center" wrapText="1" readingOrder="1"/>
    </xf>
    <xf numFmtId="0" fontId="1" fillId="4" borderId="0" xfId="0" applyFont="1" applyFill="1" applyBorder="1" applyAlignment="1">
      <alignment horizontal="center" vertical="center" wrapText="1" readingOrder="1"/>
    </xf>
    <xf numFmtId="0" fontId="1" fillId="4" borderId="8" xfId="0" applyFont="1" applyFill="1" applyBorder="1" applyAlignment="1">
      <alignment horizontal="center" vertical="center" wrapText="1" readingOrder="1"/>
    </xf>
    <xf numFmtId="0" fontId="1" fillId="4" borderId="33" xfId="0" applyFont="1" applyFill="1" applyBorder="1" applyAlignment="1">
      <alignment horizontal="center" vertical="center" wrapText="1" readingOrder="1"/>
    </xf>
    <xf numFmtId="0" fontId="1" fillId="4" borderId="9" xfId="0" applyFont="1" applyFill="1" applyBorder="1" applyAlignment="1">
      <alignment horizontal="center" vertical="center" wrapText="1" readingOrder="1"/>
    </xf>
    <xf numFmtId="0" fontId="1" fillId="4" borderId="34" xfId="0" applyFont="1" applyFill="1" applyBorder="1" applyAlignment="1">
      <alignment horizontal="center" vertical="center" wrapText="1" readingOrder="1"/>
    </xf>
    <xf numFmtId="0" fontId="3" fillId="5" borderId="30" xfId="0" applyFont="1" applyFill="1" applyBorder="1" applyAlignment="1">
      <alignment horizontal="center" vertical="center" wrapText="1" readingOrder="1"/>
    </xf>
    <xf numFmtId="0" fontId="3" fillId="5" borderId="0" xfId="0" applyFont="1" applyFill="1" applyBorder="1" applyAlignment="1">
      <alignment horizontal="center" vertical="center" wrapText="1" readingOrder="1"/>
    </xf>
    <xf numFmtId="0" fontId="3" fillId="5" borderId="8" xfId="0" applyFont="1" applyFill="1" applyBorder="1" applyAlignment="1">
      <alignment horizontal="center" vertical="center" wrapText="1" readingOrder="1"/>
    </xf>
    <xf numFmtId="3" fontId="1" fillId="7" borderId="114" xfId="0" applyNumberFormat="1" applyFont="1" applyFill="1" applyBorder="1" applyAlignment="1">
      <alignment horizontal="center" vertical="center" wrapText="1" readingOrder="1"/>
    </xf>
    <xf numFmtId="3" fontId="1" fillId="7" borderId="86" xfId="0" applyNumberFormat="1" applyFont="1" applyFill="1" applyBorder="1" applyAlignment="1">
      <alignment horizontal="center" vertical="center" wrapText="1" readingOrder="1"/>
    </xf>
    <xf numFmtId="3" fontId="1" fillId="7" borderId="88" xfId="0" applyNumberFormat="1" applyFont="1" applyFill="1" applyBorder="1" applyAlignment="1">
      <alignment horizontal="center" vertical="center" wrapText="1" readingOrder="1"/>
    </xf>
    <xf numFmtId="0" fontId="7" fillId="0" borderId="9" xfId="0" applyFont="1" applyBorder="1" applyAlignment="1">
      <alignment horizontal="center" vertical="center" wrapText="1" readingOrder="1"/>
    </xf>
    <xf numFmtId="0" fontId="7" fillId="0" borderId="34" xfId="0" applyFont="1" applyBorder="1" applyAlignment="1">
      <alignment horizontal="center" vertical="center" wrapText="1" readingOrder="1"/>
    </xf>
    <xf numFmtId="0" fontId="5" fillId="8" borderId="47" xfId="0" applyFont="1" applyFill="1" applyBorder="1" applyAlignment="1">
      <alignment horizontal="center" vertical="center" wrapText="1"/>
    </xf>
    <xf numFmtId="0" fontId="5" fillId="8" borderId="56" xfId="0" applyFont="1" applyFill="1" applyBorder="1" applyAlignment="1">
      <alignment horizontal="center" vertical="center" wrapText="1"/>
    </xf>
    <xf numFmtId="0" fontId="11" fillId="10" borderId="71" xfId="0" applyFont="1" applyFill="1" applyBorder="1" applyAlignment="1">
      <alignment horizontal="center" vertical="center" wrapText="1" readingOrder="1"/>
    </xf>
    <xf numFmtId="0" fontId="2" fillId="0" borderId="102" xfId="0" applyFont="1" applyBorder="1" applyAlignment="1">
      <alignment horizontal="center" vertical="center" wrapText="1" readingOrder="1"/>
    </xf>
    <xf numFmtId="0" fontId="2" fillId="0" borderId="83" xfId="0" applyFont="1" applyBorder="1" applyAlignment="1">
      <alignment horizontal="center" vertical="center" wrapText="1" readingOrder="1"/>
    </xf>
    <xf numFmtId="0" fontId="2" fillId="0" borderId="103" xfId="0" applyFont="1" applyBorder="1" applyAlignment="1">
      <alignment horizontal="center" vertical="center" wrapText="1" readingOrder="1"/>
    </xf>
    <xf numFmtId="3" fontId="1" fillId="7" borderId="39" xfId="0" applyNumberFormat="1" applyFont="1" applyFill="1" applyBorder="1" applyAlignment="1">
      <alignment horizontal="center" vertical="center" wrapText="1" readingOrder="1"/>
    </xf>
    <xf numFmtId="3" fontId="1" fillId="7" borderId="1" xfId="0" applyNumberFormat="1" applyFont="1" applyFill="1" applyBorder="1" applyAlignment="1">
      <alignment horizontal="center" vertical="center" wrapText="1" readingOrder="1"/>
    </xf>
    <xf numFmtId="3" fontId="1" fillId="7" borderId="40" xfId="0" applyNumberFormat="1" applyFont="1" applyFill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 vertical="center" wrapText="1" readingOrder="1"/>
    </xf>
    <xf numFmtId="0" fontId="2" fillId="0" borderId="2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7" fillId="0" borderId="45" xfId="0" applyFont="1" applyBorder="1" applyAlignment="1">
      <alignment horizontal="center" vertical="center" wrapText="1" readingOrder="1"/>
    </xf>
    <xf numFmtId="0" fontId="7" fillId="0" borderId="5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26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4" fontId="1" fillId="0" borderId="67" xfId="0" applyNumberFormat="1" applyFont="1" applyBorder="1" applyAlignment="1">
      <alignment horizontal="center" vertical="center" wrapText="1" readingOrder="1"/>
    </xf>
    <xf numFmtId="4" fontId="1" fillId="0" borderId="24" xfId="0" applyNumberFormat="1" applyFont="1" applyBorder="1" applyAlignment="1">
      <alignment horizontal="center" vertical="center" wrapText="1" readingOrder="1"/>
    </xf>
    <xf numFmtId="4" fontId="1" fillId="0" borderId="68" xfId="0" applyNumberFormat="1" applyFont="1" applyBorder="1" applyAlignment="1">
      <alignment horizontal="center" vertical="center" wrapText="1" readingOrder="1"/>
    </xf>
    <xf numFmtId="0" fontId="4" fillId="0" borderId="28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 wrapText="1" readingOrder="1"/>
    </xf>
    <xf numFmtId="0" fontId="1" fillId="3" borderId="90" xfId="0" applyFont="1" applyFill="1" applyBorder="1" applyAlignment="1">
      <alignment horizontal="center" vertical="center" wrapText="1" readingOrder="1"/>
    </xf>
    <xf numFmtId="0" fontId="7" fillId="7" borderId="28" xfId="0" applyFont="1" applyFill="1" applyBorder="1" applyAlignment="1">
      <alignment horizontal="center" vertical="center" wrapText="1" readingOrder="1"/>
    </xf>
    <xf numFmtId="0" fontId="7" fillId="7" borderId="36" xfId="0" applyFont="1" applyFill="1" applyBorder="1" applyAlignment="1">
      <alignment horizontal="center" vertical="center" wrapText="1" readingOrder="1"/>
    </xf>
    <xf numFmtId="0" fontId="7" fillId="7" borderId="29" xfId="0" applyFont="1" applyFill="1" applyBorder="1" applyAlignment="1">
      <alignment horizontal="center" vertical="center" wrapText="1" readingOrder="1"/>
    </xf>
    <xf numFmtId="0" fontId="7" fillId="7" borderId="30" xfId="0" applyFont="1" applyFill="1" applyBorder="1" applyAlignment="1">
      <alignment horizontal="center" vertical="center" wrapText="1" readingOrder="1"/>
    </xf>
    <xf numFmtId="0" fontId="7" fillId="7" borderId="0" xfId="0" applyFont="1" applyFill="1" applyBorder="1" applyAlignment="1">
      <alignment horizontal="center" vertical="center" wrapText="1" readingOrder="1"/>
    </xf>
    <xf numFmtId="0" fontId="7" fillId="7" borderId="8" xfId="0" applyFont="1" applyFill="1" applyBorder="1" applyAlignment="1">
      <alignment horizontal="center" vertical="center" wrapText="1" readingOrder="1"/>
    </xf>
    <xf numFmtId="0" fontId="7" fillId="7" borderId="57" xfId="0" applyFont="1" applyFill="1" applyBorder="1" applyAlignment="1">
      <alignment horizontal="center" vertical="center" wrapText="1" readingOrder="1"/>
    </xf>
    <xf numFmtId="0" fontId="7" fillId="7" borderId="58" xfId="0" applyFont="1" applyFill="1" applyBorder="1" applyAlignment="1">
      <alignment horizontal="center" vertical="center" wrapText="1" readingOrder="1"/>
    </xf>
    <xf numFmtId="0" fontId="7" fillId="7" borderId="59" xfId="0" applyFont="1" applyFill="1" applyBorder="1" applyAlignment="1">
      <alignment horizontal="center" vertical="center" wrapText="1" readingOrder="1"/>
    </xf>
    <xf numFmtId="0" fontId="2" fillId="0" borderId="14" xfId="0" applyFont="1" applyBorder="1" applyAlignment="1">
      <alignment horizontal="center" vertical="center" wrapText="1" readingOrder="1"/>
    </xf>
    <xf numFmtId="0" fontId="2" fillId="0" borderId="91" xfId="0" applyFont="1" applyBorder="1" applyAlignment="1">
      <alignment horizontal="center" vertical="center" wrapText="1" readingOrder="1"/>
    </xf>
    <xf numFmtId="0" fontId="7" fillId="10" borderId="36" xfId="0" applyFont="1" applyFill="1" applyBorder="1" applyAlignment="1">
      <alignment horizontal="center" vertical="center" wrapText="1" readingOrder="1"/>
    </xf>
    <xf numFmtId="0" fontId="7" fillId="10" borderId="29" xfId="0" applyFont="1" applyFill="1" applyBorder="1" applyAlignment="1">
      <alignment horizontal="center" vertical="center" wrapText="1" readingOrder="1"/>
    </xf>
    <xf numFmtId="0" fontId="1" fillId="10" borderId="73" xfId="0" applyFont="1" applyFill="1" applyBorder="1" applyAlignment="1">
      <alignment horizontal="center" vertical="center" wrapText="1" readingOrder="1"/>
    </xf>
    <xf numFmtId="0" fontId="1" fillId="10" borderId="74" xfId="0" applyFont="1" applyFill="1" applyBorder="1" applyAlignment="1">
      <alignment horizontal="center" vertical="center" wrapText="1" readingOrder="1"/>
    </xf>
    <xf numFmtId="0" fontId="6" fillId="0" borderId="3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1" fillId="10" borderId="100" xfId="0" applyFont="1" applyFill="1" applyBorder="1" applyAlignment="1">
      <alignment horizontal="center" vertical="center" wrapText="1" readingOrder="1"/>
    </xf>
    <xf numFmtId="0" fontId="1" fillId="10" borderId="101" xfId="0" applyFont="1" applyFill="1" applyBorder="1" applyAlignment="1">
      <alignment horizontal="center" vertical="center" wrapText="1" readingOrder="1"/>
    </xf>
    <xf numFmtId="0" fontId="1" fillId="10" borderId="72" xfId="0" applyFont="1" applyFill="1" applyBorder="1" applyAlignment="1">
      <alignment horizontal="center" vertical="center" wrapText="1" readingOrder="1"/>
    </xf>
    <xf numFmtId="0" fontId="1" fillId="10" borderId="60" xfId="0" applyFont="1" applyFill="1" applyBorder="1" applyAlignment="1">
      <alignment horizontal="center" vertical="center" wrapText="1" readingOrder="1"/>
    </xf>
    <xf numFmtId="0" fontId="8" fillId="11" borderId="46" xfId="0" applyFont="1" applyFill="1" applyBorder="1" applyAlignment="1">
      <alignment horizontal="center" vertical="center" textRotation="90" wrapText="1" readingOrder="1"/>
    </xf>
    <xf numFmtId="0" fontId="8" fillId="11" borderId="47" xfId="0" applyFont="1" applyFill="1" applyBorder="1" applyAlignment="1">
      <alignment horizontal="center" vertical="center" textRotation="90" wrapText="1" readingOrder="1"/>
    </xf>
    <xf numFmtId="0" fontId="8" fillId="11" borderId="56" xfId="0" applyFont="1" applyFill="1" applyBorder="1" applyAlignment="1">
      <alignment horizontal="center" vertical="center" textRotation="90" wrapText="1" readingOrder="1"/>
    </xf>
    <xf numFmtId="0" fontId="2" fillId="0" borderId="53" xfId="0" applyFont="1" applyBorder="1" applyAlignment="1">
      <alignment horizontal="center" vertical="center" wrapText="1" readingOrder="1"/>
    </xf>
    <xf numFmtId="0" fontId="2" fillId="0" borderId="106" xfId="0" applyFont="1" applyBorder="1" applyAlignment="1">
      <alignment horizontal="center" vertical="center" wrapText="1" readingOrder="1"/>
    </xf>
    <xf numFmtId="0" fontId="8" fillId="2" borderId="44" xfId="0" applyFont="1" applyFill="1" applyBorder="1" applyAlignment="1">
      <alignment horizontal="center" vertical="center" wrapText="1" readingOrder="1"/>
    </xf>
    <xf numFmtId="0" fontId="8" fillId="2" borderId="45" xfId="0" applyFont="1" applyFill="1" applyBorder="1" applyAlignment="1">
      <alignment horizontal="center" vertical="center" wrapText="1" readingOrder="1"/>
    </xf>
    <xf numFmtId="0" fontId="8" fillId="2" borderId="55" xfId="0" applyFont="1" applyFill="1" applyBorder="1" applyAlignment="1">
      <alignment horizontal="center" vertical="center" wrapText="1" readingOrder="1"/>
    </xf>
    <xf numFmtId="0" fontId="9" fillId="0" borderId="28" xfId="0" applyFont="1" applyBorder="1" applyAlignment="1">
      <alignment horizontal="center" wrapText="1" readingOrder="1"/>
    </xf>
    <xf numFmtId="0" fontId="9" fillId="0" borderId="36" xfId="0" applyFont="1" applyBorder="1" applyAlignment="1">
      <alignment horizontal="center" wrapText="1" readingOrder="1"/>
    </xf>
    <xf numFmtId="0" fontId="9" fillId="0" borderId="29" xfId="0" applyFont="1" applyBorder="1" applyAlignment="1">
      <alignment horizontal="center" wrapText="1" readingOrder="1"/>
    </xf>
    <xf numFmtId="0" fontId="9" fillId="0" borderId="30" xfId="0" applyFont="1" applyBorder="1" applyAlignment="1">
      <alignment horizontal="center" wrapText="1" readingOrder="1"/>
    </xf>
    <xf numFmtId="0" fontId="9" fillId="0" borderId="0" xfId="0" applyFont="1" applyBorder="1" applyAlignment="1">
      <alignment horizontal="center" wrapText="1" readingOrder="1"/>
    </xf>
    <xf numFmtId="0" fontId="9" fillId="0" borderId="8" xfId="0" applyFont="1" applyBorder="1" applyAlignment="1">
      <alignment horizontal="center" wrapText="1" readingOrder="1"/>
    </xf>
    <xf numFmtId="0" fontId="9" fillId="0" borderId="33" xfId="0" applyFont="1" applyBorder="1" applyAlignment="1">
      <alignment horizontal="center" wrapText="1" readingOrder="1"/>
    </xf>
    <xf numFmtId="0" fontId="9" fillId="0" borderId="9" xfId="0" applyFont="1" applyBorder="1" applyAlignment="1">
      <alignment horizontal="center" wrapText="1" readingOrder="1"/>
    </xf>
    <xf numFmtId="0" fontId="9" fillId="0" borderId="34" xfId="0" applyFont="1" applyBorder="1" applyAlignment="1">
      <alignment horizontal="center" wrapText="1" readingOrder="1"/>
    </xf>
    <xf numFmtId="0" fontId="1" fillId="0" borderId="23" xfId="0" applyFont="1" applyBorder="1" applyAlignment="1">
      <alignment horizontal="center" vertical="center" wrapText="1" readingOrder="1"/>
    </xf>
    <xf numFmtId="0" fontId="1" fillId="0" borderId="24" xfId="0" applyFont="1" applyBorder="1" applyAlignment="1">
      <alignment horizontal="center" vertical="center" wrapText="1" readingOrder="1"/>
    </xf>
    <xf numFmtId="0" fontId="1" fillId="0" borderId="25" xfId="0" applyFont="1" applyBorder="1" applyAlignment="1">
      <alignment horizontal="center" vertical="center" wrapText="1" readingOrder="1"/>
    </xf>
    <xf numFmtId="0" fontId="5" fillId="8" borderId="46" xfId="0" applyFont="1" applyFill="1" applyBorder="1" applyAlignment="1">
      <alignment horizontal="center" vertical="center" wrapText="1"/>
    </xf>
    <xf numFmtId="0" fontId="1" fillId="9" borderId="87" xfId="0" applyFont="1" applyFill="1" applyBorder="1" applyAlignment="1">
      <alignment horizontal="center" vertical="center" wrapText="1" readingOrder="1"/>
    </xf>
    <xf numFmtId="0" fontId="1" fillId="9" borderId="88" xfId="0" applyFont="1" applyFill="1" applyBorder="1" applyAlignment="1">
      <alignment horizontal="center" vertical="center" wrapText="1" readingOrder="1"/>
    </xf>
    <xf numFmtId="3" fontId="1" fillId="7" borderId="121" xfId="0" applyNumberFormat="1" applyFont="1" applyFill="1" applyBorder="1" applyAlignment="1">
      <alignment horizontal="center" vertical="center" wrapText="1" readingOrder="1"/>
    </xf>
    <xf numFmtId="3" fontId="1" fillId="7" borderId="84" xfId="0" applyNumberFormat="1" applyFont="1" applyFill="1" applyBorder="1" applyAlignment="1">
      <alignment horizontal="center" vertical="center" wrapText="1" readingOrder="1"/>
    </xf>
    <xf numFmtId="3" fontId="1" fillId="7" borderId="87" xfId="0" applyNumberFormat="1" applyFont="1" applyFill="1" applyBorder="1" applyAlignment="1">
      <alignment horizontal="center" vertical="center" wrapText="1" readingOrder="1"/>
    </xf>
    <xf numFmtId="0" fontId="1" fillId="0" borderId="37" xfId="0" applyFont="1" applyBorder="1" applyAlignment="1">
      <alignment horizontal="center" vertical="center" wrapText="1" readingOrder="1"/>
    </xf>
    <xf numFmtId="0" fontId="1" fillId="0" borderId="22" xfId="0" applyFont="1" applyBorder="1" applyAlignment="1">
      <alignment horizontal="center" vertical="center" wrapText="1" readingOrder="1"/>
    </xf>
    <xf numFmtId="0" fontId="1" fillId="0" borderId="50" xfId="0" applyFont="1" applyBorder="1" applyAlignment="1">
      <alignment horizontal="center" vertical="center" wrapText="1" readingOrder="1"/>
    </xf>
    <xf numFmtId="0" fontId="2" fillId="0" borderId="52" xfId="0" applyFont="1" applyBorder="1" applyAlignment="1">
      <alignment horizontal="center" vertical="center" wrapText="1" readingOrder="1"/>
    </xf>
    <xf numFmtId="0" fontId="2" fillId="0" borderId="105" xfId="0" applyFont="1" applyBorder="1" applyAlignment="1">
      <alignment horizontal="center" vertical="center" wrapText="1" readingOrder="1"/>
    </xf>
    <xf numFmtId="0" fontId="2" fillId="0" borderId="107" xfId="0" applyFont="1" applyBorder="1" applyAlignment="1">
      <alignment horizontal="center" vertical="center" wrapText="1" readingOrder="1"/>
    </xf>
    <xf numFmtId="4" fontId="1" fillId="0" borderId="7" xfId="0" applyNumberFormat="1" applyFont="1" applyBorder="1" applyAlignment="1">
      <alignment horizontal="center" vertical="center" wrapText="1" readingOrder="1"/>
    </xf>
    <xf numFmtId="4" fontId="1" fillId="0" borderId="26" xfId="0" applyNumberFormat="1" applyFont="1" applyBorder="1" applyAlignment="1">
      <alignment horizontal="center" vertical="center" wrapText="1" readingOrder="1"/>
    </xf>
    <xf numFmtId="4" fontId="1" fillId="0" borderId="69" xfId="0" applyNumberFormat="1" applyFont="1" applyBorder="1" applyAlignment="1">
      <alignment horizontal="center" vertical="center" wrapText="1" readingOrder="1"/>
    </xf>
    <xf numFmtId="0" fontId="1" fillId="0" borderId="20" xfId="0" applyFont="1" applyBorder="1" applyAlignment="1">
      <alignment horizontal="center" vertical="center" wrapText="1" readingOrder="1"/>
    </xf>
    <xf numFmtId="0" fontId="1" fillId="0" borderId="21" xfId="0" applyFont="1" applyBorder="1" applyAlignment="1">
      <alignment horizontal="center" vertical="center" wrapText="1" readingOrder="1"/>
    </xf>
    <xf numFmtId="0" fontId="1" fillId="0" borderId="17" xfId="0" applyFont="1" applyBorder="1" applyAlignment="1">
      <alignment horizontal="center" vertical="center" wrapText="1" readingOrder="1"/>
    </xf>
    <xf numFmtId="0" fontId="1" fillId="0" borderId="18" xfId="0" applyFont="1" applyBorder="1" applyAlignment="1">
      <alignment horizontal="center" vertical="center" wrapText="1" readingOrder="1"/>
    </xf>
    <xf numFmtId="0" fontId="10" fillId="0" borderId="36" xfId="0" applyFont="1" applyBorder="1" applyAlignment="1">
      <alignment horizontal="center" vertical="center" wrapText="1" readingOrder="1"/>
    </xf>
    <xf numFmtId="0" fontId="10" fillId="0" borderId="0" xfId="0" applyFont="1" applyBorder="1" applyAlignment="1">
      <alignment horizontal="center" vertical="center" wrapText="1" readingOrder="1"/>
    </xf>
    <xf numFmtId="0" fontId="10" fillId="0" borderId="30" xfId="0" applyFont="1" applyBorder="1" applyAlignment="1">
      <alignment horizontal="center" vertical="center" wrapText="1" readingOrder="1"/>
    </xf>
    <xf numFmtId="0" fontId="10" fillId="0" borderId="33" xfId="0" applyFont="1" applyBorder="1" applyAlignment="1">
      <alignment horizontal="center" vertical="center" wrapText="1" readingOrder="1"/>
    </xf>
    <xf numFmtId="0" fontId="10" fillId="0" borderId="9" xfId="0" applyFont="1" applyBorder="1" applyAlignment="1">
      <alignment horizontal="center" vertical="center" wrapText="1" readingOrder="1"/>
    </xf>
    <xf numFmtId="0" fontId="10" fillId="0" borderId="29" xfId="0" applyFont="1" applyBorder="1" applyAlignment="1">
      <alignment horizontal="center" vertical="center" wrapText="1" readingOrder="1"/>
    </xf>
    <xf numFmtId="0" fontId="10" fillId="0" borderId="8" xfId="0" applyFont="1" applyBorder="1" applyAlignment="1">
      <alignment horizontal="center" vertical="center" wrapText="1" readingOrder="1"/>
    </xf>
    <xf numFmtId="0" fontId="10" fillId="0" borderId="34" xfId="0" applyFont="1" applyBorder="1" applyAlignment="1">
      <alignment horizontal="center" vertical="center" wrapText="1" readingOrder="1"/>
    </xf>
    <xf numFmtId="0" fontId="1" fillId="9" borderId="96" xfId="0" applyFont="1" applyFill="1" applyBorder="1" applyAlignment="1">
      <alignment horizontal="center" vertical="center" wrapText="1" readingOrder="1"/>
    </xf>
    <xf numFmtId="0" fontId="1" fillId="9" borderId="117" xfId="0" applyFont="1" applyFill="1" applyBorder="1" applyAlignment="1">
      <alignment horizontal="center" vertical="center" wrapText="1" readingOrder="1"/>
    </xf>
    <xf numFmtId="0" fontId="1" fillId="10" borderId="29" xfId="0" applyFont="1" applyFill="1" applyBorder="1" applyAlignment="1">
      <alignment horizontal="center" vertical="center" wrapText="1" readingOrder="1"/>
    </xf>
    <xf numFmtId="0" fontId="1" fillId="10" borderId="8" xfId="0" applyFont="1" applyFill="1" applyBorder="1" applyAlignment="1">
      <alignment horizontal="center" vertical="center" wrapText="1" readingOrder="1"/>
    </xf>
    <xf numFmtId="0" fontId="7" fillId="10" borderId="28" xfId="0" applyFont="1" applyFill="1" applyBorder="1" applyAlignment="1">
      <alignment horizontal="center" vertical="center" wrapText="1" readingOrder="1"/>
    </xf>
    <xf numFmtId="0" fontId="2" fillId="6" borderId="1" xfId="0" applyFont="1" applyFill="1" applyBorder="1" applyAlignment="1">
      <alignment horizontal="center" wrapText="1" readingOrder="1"/>
    </xf>
    <xf numFmtId="0" fontId="8" fillId="11" borderId="61" xfId="0" applyFont="1" applyFill="1" applyBorder="1" applyAlignment="1">
      <alignment horizontal="center" vertical="center" textRotation="90" wrapText="1" readingOrder="1"/>
    </xf>
    <xf numFmtId="0" fontId="8" fillId="11" borderId="43" xfId="0" applyFont="1" applyFill="1" applyBorder="1" applyAlignment="1">
      <alignment horizontal="center" vertical="center" textRotation="90" wrapText="1" readingOrder="1"/>
    </xf>
    <xf numFmtId="0" fontId="1" fillId="10" borderId="28" xfId="0" applyFont="1" applyFill="1" applyBorder="1" applyAlignment="1">
      <alignment horizontal="center" vertical="center" wrapText="1" readingOrder="1"/>
    </xf>
    <xf numFmtId="0" fontId="1" fillId="10" borderId="30" xfId="0" applyFont="1" applyFill="1" applyBorder="1" applyAlignment="1">
      <alignment horizontal="center" vertical="center" wrapText="1" readingOrder="1"/>
    </xf>
    <xf numFmtId="0" fontId="1" fillId="10" borderId="70" xfId="0" applyFont="1" applyFill="1" applyBorder="1" applyAlignment="1">
      <alignment horizontal="center" vertical="center" wrapText="1" readingOrder="1"/>
    </xf>
    <xf numFmtId="0" fontId="1" fillId="10" borderId="65" xfId="0" applyFont="1" applyFill="1" applyBorder="1" applyAlignment="1">
      <alignment horizontal="center" vertical="center" wrapText="1" readingOrder="1"/>
    </xf>
    <xf numFmtId="0" fontId="4" fillId="0" borderId="28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1" fillId="3" borderId="89" xfId="0" applyFont="1" applyFill="1" applyBorder="1" applyAlignment="1">
      <alignment horizontal="center" vertical="center" wrapText="1" readingOrder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2"/>
  <sheetViews>
    <sheetView tabSelected="1" view="pageBreakPreview" topLeftCell="A21" zoomScale="80" zoomScaleNormal="85" zoomScaleSheetLayoutView="80" workbookViewId="0">
      <selection activeCell="J64" sqref="J64:Q64"/>
    </sheetView>
  </sheetViews>
  <sheetFormatPr defaultRowHeight="15" x14ac:dyDescent="0.25"/>
  <cols>
    <col min="1" max="1" width="11.42578125" customWidth="1"/>
    <col min="2" max="2" width="10.7109375" customWidth="1"/>
    <col min="3" max="3" width="8.140625" customWidth="1"/>
    <col min="4" max="4" width="7.7109375" customWidth="1"/>
    <col min="5" max="5" width="7.7109375" style="1" customWidth="1"/>
    <col min="6" max="6" width="9" customWidth="1"/>
    <col min="7" max="7" width="8.7109375" style="1" customWidth="1"/>
    <col min="8" max="9" width="8.42578125" style="1" customWidth="1"/>
    <col min="10" max="10" width="13.42578125" customWidth="1"/>
    <col min="11" max="11" width="10.140625" style="1" customWidth="1"/>
    <col min="12" max="12" width="9.42578125" style="1" customWidth="1"/>
    <col min="13" max="13" width="9.85546875" style="1" customWidth="1"/>
    <col min="14" max="14" width="9.42578125" style="1" customWidth="1"/>
    <col min="15" max="15" width="11" style="1" customWidth="1"/>
    <col min="16" max="16" width="13.28515625" customWidth="1"/>
    <col min="17" max="17" width="16.7109375" customWidth="1"/>
    <col min="18" max="18" width="13.140625" customWidth="1"/>
    <col min="19" max="19" width="20.28515625" customWidth="1"/>
    <col min="20" max="20" width="5.85546875" customWidth="1"/>
    <col min="21" max="21" width="2.140625" customWidth="1"/>
    <col min="22" max="22" width="14.140625" customWidth="1"/>
    <col min="23" max="23" width="12.5703125" customWidth="1"/>
  </cols>
  <sheetData>
    <row r="1" spans="1:23" s="30" customFormat="1" ht="33.75" customHeight="1" x14ac:dyDescent="0.25">
      <c r="A1" s="165" t="s">
        <v>83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7"/>
    </row>
    <row r="2" spans="1:23" s="1" customFormat="1" ht="18.75" customHeight="1" x14ac:dyDescent="0.25">
      <c r="A2" s="185" t="s">
        <v>78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7"/>
    </row>
    <row r="3" spans="1:23" s="1" customFormat="1" ht="51.75" customHeight="1" thickBot="1" x14ac:dyDescent="0.3">
      <c r="A3" s="120" t="s">
        <v>98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2"/>
    </row>
    <row r="4" spans="1:23" ht="37.5" customHeight="1" thickBot="1" x14ac:dyDescent="0.3">
      <c r="A4" s="197" t="s">
        <v>84</v>
      </c>
      <c r="B4" s="198"/>
      <c r="C4" s="198"/>
      <c r="D4" s="198"/>
      <c r="E4" s="198"/>
      <c r="F4" s="198"/>
      <c r="G4" s="198"/>
      <c r="H4" s="198"/>
      <c r="I4" s="198"/>
      <c r="J4" s="199"/>
      <c r="K4" s="181" t="s">
        <v>68</v>
      </c>
      <c r="L4" s="181"/>
      <c r="M4" s="181"/>
      <c r="N4" s="182"/>
      <c r="O4" s="192" t="s">
        <v>73</v>
      </c>
      <c r="P4" s="168" t="s">
        <v>79</v>
      </c>
      <c r="Q4" s="168"/>
      <c r="R4" s="168"/>
      <c r="S4" s="169"/>
      <c r="T4" s="170" t="s">
        <v>50</v>
      </c>
      <c r="U4" s="171"/>
      <c r="V4" s="172"/>
    </row>
    <row r="5" spans="1:23" ht="62.25" customHeight="1" x14ac:dyDescent="0.25">
      <c r="A5" s="221" t="s">
        <v>0</v>
      </c>
      <c r="B5" s="195" t="s">
        <v>42</v>
      </c>
      <c r="C5" s="195" t="s">
        <v>45</v>
      </c>
      <c r="D5" s="195" t="s">
        <v>46</v>
      </c>
      <c r="E5" s="195" t="s">
        <v>71</v>
      </c>
      <c r="F5" s="195" t="s">
        <v>47</v>
      </c>
      <c r="G5" s="148" t="s">
        <v>85</v>
      </c>
      <c r="H5" s="149"/>
      <c r="I5" s="150"/>
      <c r="J5" s="213" t="s">
        <v>48</v>
      </c>
      <c r="K5" s="188" t="s">
        <v>88</v>
      </c>
      <c r="L5" s="190" t="s">
        <v>67</v>
      </c>
      <c r="M5" s="123" t="s">
        <v>96</v>
      </c>
      <c r="N5" s="183" t="s">
        <v>74</v>
      </c>
      <c r="O5" s="193"/>
      <c r="P5" s="40" t="s">
        <v>70</v>
      </c>
      <c r="Q5" s="46" t="s">
        <v>27</v>
      </c>
      <c r="R5" s="179" t="s">
        <v>72</v>
      </c>
      <c r="S5" s="180"/>
      <c r="T5" s="173"/>
      <c r="U5" s="174"/>
      <c r="V5" s="175"/>
    </row>
    <row r="6" spans="1:23" ht="33.75" customHeight="1" thickBot="1" x14ac:dyDescent="0.3">
      <c r="A6" s="222"/>
      <c r="B6" s="196"/>
      <c r="C6" s="196"/>
      <c r="D6" s="196"/>
      <c r="E6" s="196"/>
      <c r="F6" s="223"/>
      <c r="G6" s="85" t="s">
        <v>86</v>
      </c>
      <c r="H6" s="84" t="s">
        <v>66</v>
      </c>
      <c r="I6" s="84" t="s">
        <v>97</v>
      </c>
      <c r="J6" s="214"/>
      <c r="K6" s="189"/>
      <c r="L6" s="191"/>
      <c r="M6" s="147"/>
      <c r="N6" s="184"/>
      <c r="O6" s="194"/>
      <c r="P6" s="62" t="s">
        <v>13</v>
      </c>
      <c r="Q6" s="58" t="s">
        <v>81</v>
      </c>
      <c r="R6" s="58" t="s">
        <v>1</v>
      </c>
      <c r="S6" s="59" t="s">
        <v>2</v>
      </c>
      <c r="T6" s="176"/>
      <c r="U6" s="177"/>
      <c r="V6" s="178"/>
    </row>
    <row r="7" spans="1:23" ht="15.75" customHeight="1" x14ac:dyDescent="0.25">
      <c r="A7" s="86" t="s">
        <v>3</v>
      </c>
      <c r="B7" s="87" t="s">
        <v>51</v>
      </c>
      <c r="C7" s="88">
        <v>6026</v>
      </c>
      <c r="D7" s="89">
        <v>12052</v>
      </c>
      <c r="E7" s="90">
        <f>(C7+D7)/4</f>
        <v>4519.5</v>
      </c>
      <c r="F7" s="90">
        <f>(D7+C7)*0.1</f>
        <v>1807.8000000000002</v>
      </c>
      <c r="G7" s="69">
        <f>D7*0.5</f>
        <v>6026</v>
      </c>
      <c r="H7" s="69">
        <f>D7*0.3</f>
        <v>3615.6</v>
      </c>
      <c r="I7" s="91">
        <v>7231</v>
      </c>
      <c r="J7" s="71">
        <f>SUM(C7:H7)+I7</f>
        <v>41277.9</v>
      </c>
      <c r="K7" s="77">
        <v>4240</v>
      </c>
      <c r="L7" s="78">
        <f t="shared" ref="L7:L16" si="0">D7*2</f>
        <v>24104</v>
      </c>
      <c r="M7" s="79">
        <v>15000</v>
      </c>
      <c r="N7" s="80">
        <f>L7+K7*30</f>
        <v>151304</v>
      </c>
      <c r="O7" s="60">
        <f>J7+N7+M7</f>
        <v>207581.9</v>
      </c>
      <c r="P7" s="61">
        <v>8000</v>
      </c>
      <c r="Q7" s="56">
        <v>50000</v>
      </c>
      <c r="R7" s="56">
        <f t="shared" ref="R7:R16" si="1">SUM(P7:Q7)</f>
        <v>58000</v>
      </c>
      <c r="S7" s="57">
        <f>R7*30</f>
        <v>1740000</v>
      </c>
      <c r="T7" s="151">
        <f>O7+S7</f>
        <v>1947581.9</v>
      </c>
      <c r="U7" s="152"/>
      <c r="V7" s="153"/>
      <c r="W7" s="29"/>
    </row>
    <row r="8" spans="1:23" x14ac:dyDescent="0.25">
      <c r="A8" s="10" t="s">
        <v>15</v>
      </c>
      <c r="B8" s="3" t="s">
        <v>51</v>
      </c>
      <c r="C8" s="28">
        <v>6026</v>
      </c>
      <c r="D8" s="4">
        <v>13255</v>
      </c>
      <c r="E8" s="27">
        <f t="shared" ref="E8:E16" si="2">(C8+D8)/4</f>
        <v>4820.25</v>
      </c>
      <c r="F8" s="27">
        <f t="shared" ref="F8:F15" si="3">(D8+C8)*0.1</f>
        <v>1928.1000000000001</v>
      </c>
      <c r="G8" s="64">
        <f>D8*0.5</f>
        <v>6627.5</v>
      </c>
      <c r="H8" s="64">
        <f>D8*0.3</f>
        <v>3976.5</v>
      </c>
      <c r="I8" s="92">
        <v>7953</v>
      </c>
      <c r="J8" s="72">
        <f>SUM(C8:H8)+I8</f>
        <v>44586.35</v>
      </c>
      <c r="K8" s="81">
        <v>4240</v>
      </c>
      <c r="L8" s="31">
        <f t="shared" si="0"/>
        <v>26510</v>
      </c>
      <c r="M8" s="76">
        <v>15000</v>
      </c>
      <c r="N8" s="44">
        <f t="shared" ref="N8:N16" si="4">L8+K8*30</f>
        <v>153710</v>
      </c>
      <c r="O8" s="42">
        <f>K8*30+J8+L8+M8</f>
        <v>213296.35</v>
      </c>
      <c r="P8" s="41">
        <v>8000</v>
      </c>
      <c r="Q8" s="4">
        <v>50000</v>
      </c>
      <c r="R8" s="4">
        <f t="shared" si="1"/>
        <v>58000</v>
      </c>
      <c r="S8" s="27">
        <f t="shared" ref="S8:S16" si="5">R8*30</f>
        <v>1740000</v>
      </c>
      <c r="T8" s="151">
        <f t="shared" ref="T8:T16" si="6">O8+S8</f>
        <v>1953296.35</v>
      </c>
      <c r="U8" s="152"/>
      <c r="V8" s="153"/>
      <c r="W8" s="29"/>
    </row>
    <row r="9" spans="1:23" x14ac:dyDescent="0.25">
      <c r="A9" s="10" t="s">
        <v>16</v>
      </c>
      <c r="B9" s="3" t="s">
        <v>52</v>
      </c>
      <c r="C9" s="28">
        <v>6628</v>
      </c>
      <c r="D9" s="4">
        <v>14462</v>
      </c>
      <c r="E9" s="27">
        <f t="shared" si="2"/>
        <v>5272.5</v>
      </c>
      <c r="F9" s="27">
        <f t="shared" si="3"/>
        <v>2109</v>
      </c>
      <c r="G9" s="64">
        <f>D9*0.5</f>
        <v>7231</v>
      </c>
      <c r="H9" s="64">
        <f>D9*0.3</f>
        <v>4338.5999999999995</v>
      </c>
      <c r="I9" s="92">
        <v>8677</v>
      </c>
      <c r="J9" s="72">
        <f>SUM(C9:H9)+I9</f>
        <v>48718.1</v>
      </c>
      <c r="K9" s="81">
        <v>4240</v>
      </c>
      <c r="L9" s="31">
        <f t="shared" si="0"/>
        <v>28924</v>
      </c>
      <c r="M9" s="76">
        <v>15000</v>
      </c>
      <c r="N9" s="44">
        <f t="shared" si="4"/>
        <v>156124</v>
      </c>
      <c r="O9" s="42">
        <f>K9*30+J9+L9+M10</f>
        <v>219842.1</v>
      </c>
      <c r="P9" s="41">
        <v>8000</v>
      </c>
      <c r="Q9" s="4">
        <v>50000</v>
      </c>
      <c r="R9" s="4">
        <f t="shared" si="1"/>
        <v>58000</v>
      </c>
      <c r="S9" s="27">
        <f t="shared" si="5"/>
        <v>1740000</v>
      </c>
      <c r="T9" s="151">
        <f t="shared" si="6"/>
        <v>1959842.1</v>
      </c>
      <c r="U9" s="152"/>
      <c r="V9" s="153"/>
      <c r="W9" s="29"/>
    </row>
    <row r="10" spans="1:23" x14ac:dyDescent="0.25">
      <c r="A10" s="10" t="s">
        <v>4</v>
      </c>
      <c r="B10" s="3" t="s">
        <v>53</v>
      </c>
      <c r="C10" s="28">
        <v>7233</v>
      </c>
      <c r="D10" s="4">
        <v>15667</v>
      </c>
      <c r="E10" s="27">
        <f t="shared" si="2"/>
        <v>5725</v>
      </c>
      <c r="F10" s="27">
        <f t="shared" si="3"/>
        <v>2290</v>
      </c>
      <c r="G10" s="64">
        <f>D10*0.5</f>
        <v>7833.5</v>
      </c>
      <c r="H10" s="64">
        <f>D10*0.3</f>
        <v>4700.0999999999995</v>
      </c>
      <c r="I10" s="92">
        <v>9400</v>
      </c>
      <c r="J10" s="72">
        <f>SUM(C10:H10)+I10</f>
        <v>52848.6</v>
      </c>
      <c r="K10" s="81">
        <v>4240</v>
      </c>
      <c r="L10" s="31">
        <f t="shared" si="0"/>
        <v>31334</v>
      </c>
      <c r="M10" s="76">
        <v>15000</v>
      </c>
      <c r="N10" s="44">
        <f t="shared" si="4"/>
        <v>158534</v>
      </c>
      <c r="O10" s="42">
        <f>K10*30+J10+L10+M11</f>
        <v>226382.6</v>
      </c>
      <c r="P10" s="41">
        <v>8000</v>
      </c>
      <c r="Q10" s="4">
        <v>50000</v>
      </c>
      <c r="R10" s="4">
        <f t="shared" si="1"/>
        <v>58000</v>
      </c>
      <c r="S10" s="27">
        <f t="shared" si="5"/>
        <v>1740000</v>
      </c>
      <c r="T10" s="151">
        <f t="shared" si="6"/>
        <v>1966382.6</v>
      </c>
      <c r="U10" s="152"/>
      <c r="V10" s="153"/>
      <c r="W10" s="29"/>
    </row>
    <row r="11" spans="1:23" x14ac:dyDescent="0.25">
      <c r="A11" s="10" t="s">
        <v>17</v>
      </c>
      <c r="B11" s="3" t="s">
        <v>54</v>
      </c>
      <c r="C11" s="28">
        <v>7834</v>
      </c>
      <c r="D11" s="4">
        <v>18077</v>
      </c>
      <c r="E11" s="27">
        <f t="shared" si="2"/>
        <v>6477.75</v>
      </c>
      <c r="F11" s="27">
        <f t="shared" si="3"/>
        <v>2591.1000000000004</v>
      </c>
      <c r="G11" s="64"/>
      <c r="H11" s="64">
        <f>D11*0.3</f>
        <v>5423.0999999999995</v>
      </c>
      <c r="I11" s="92">
        <v>10846</v>
      </c>
      <c r="J11" s="72">
        <f>SUM(C11:H11)+I12</f>
        <v>52694.95</v>
      </c>
      <c r="K11" s="81">
        <v>4240</v>
      </c>
      <c r="L11" s="31">
        <f t="shared" si="0"/>
        <v>36154</v>
      </c>
      <c r="M11" s="76">
        <v>15000</v>
      </c>
      <c r="N11" s="44">
        <f t="shared" si="4"/>
        <v>163354</v>
      </c>
      <c r="O11" s="42">
        <f>K11*30+J11+L11+M12</f>
        <v>231048.95</v>
      </c>
      <c r="P11" s="41">
        <v>8000</v>
      </c>
      <c r="Q11" s="4">
        <v>50000</v>
      </c>
      <c r="R11" s="4">
        <f t="shared" si="1"/>
        <v>58000</v>
      </c>
      <c r="S11" s="27">
        <f t="shared" si="5"/>
        <v>1740000</v>
      </c>
      <c r="T11" s="151">
        <f t="shared" si="6"/>
        <v>1971048.95</v>
      </c>
      <c r="U11" s="152"/>
      <c r="V11" s="153"/>
      <c r="W11" s="29"/>
    </row>
    <row r="12" spans="1:23" x14ac:dyDescent="0.25">
      <c r="A12" s="10" t="s">
        <v>18</v>
      </c>
      <c r="B12" s="3" t="s">
        <v>55</v>
      </c>
      <c r="C12" s="28">
        <v>8437</v>
      </c>
      <c r="D12" s="4">
        <v>20486</v>
      </c>
      <c r="E12" s="27">
        <f t="shared" si="2"/>
        <v>7230.75</v>
      </c>
      <c r="F12" s="27">
        <f t="shared" si="3"/>
        <v>2892.3</v>
      </c>
      <c r="G12" s="64"/>
      <c r="H12" s="64"/>
      <c r="I12" s="92">
        <v>12292</v>
      </c>
      <c r="J12" s="72">
        <f>SUM(C12:H12)+I12+I12</f>
        <v>63630.05</v>
      </c>
      <c r="K12" s="81">
        <v>4240</v>
      </c>
      <c r="L12" s="31">
        <f t="shared" si="0"/>
        <v>40972</v>
      </c>
      <c r="M12" s="76">
        <v>15000</v>
      </c>
      <c r="N12" s="44">
        <f t="shared" si="4"/>
        <v>168172</v>
      </c>
      <c r="O12" s="42">
        <f>K12*30+J12+L12+M12</f>
        <v>246802.05</v>
      </c>
      <c r="P12" s="41">
        <v>8000</v>
      </c>
      <c r="Q12" s="4">
        <v>50000</v>
      </c>
      <c r="R12" s="4">
        <f t="shared" si="1"/>
        <v>58000</v>
      </c>
      <c r="S12" s="27">
        <f t="shared" si="5"/>
        <v>1740000</v>
      </c>
      <c r="T12" s="151">
        <f t="shared" si="6"/>
        <v>1986802.05</v>
      </c>
      <c r="U12" s="152"/>
      <c r="V12" s="153"/>
      <c r="W12" s="29"/>
    </row>
    <row r="13" spans="1:23" x14ac:dyDescent="0.25">
      <c r="A13" s="10" t="s">
        <v>19</v>
      </c>
      <c r="B13" s="3" t="s">
        <v>56</v>
      </c>
      <c r="C13" s="28">
        <v>9040</v>
      </c>
      <c r="D13" s="4">
        <v>21691</v>
      </c>
      <c r="E13" s="27">
        <f t="shared" si="2"/>
        <v>7682.75</v>
      </c>
      <c r="F13" s="27">
        <f t="shared" si="3"/>
        <v>3073.1000000000004</v>
      </c>
      <c r="G13" s="64"/>
      <c r="H13" s="64"/>
      <c r="I13" s="92">
        <v>13015</v>
      </c>
      <c r="J13" s="72">
        <f>SUM(C13:H13)+I14+I14</f>
        <v>64624.85</v>
      </c>
      <c r="K13" s="81">
        <v>4240</v>
      </c>
      <c r="L13" s="31">
        <f t="shared" si="0"/>
        <v>43382</v>
      </c>
      <c r="M13" s="76">
        <v>15000</v>
      </c>
      <c r="N13" s="44">
        <f t="shared" si="4"/>
        <v>170582</v>
      </c>
      <c r="O13" s="42">
        <f>K13*30+J13+L13+M14</f>
        <v>250206.85</v>
      </c>
      <c r="P13" s="41">
        <v>8000</v>
      </c>
      <c r="Q13" s="4">
        <v>50000</v>
      </c>
      <c r="R13" s="4">
        <f t="shared" si="1"/>
        <v>58000</v>
      </c>
      <c r="S13" s="27">
        <f t="shared" si="5"/>
        <v>1740000</v>
      </c>
      <c r="T13" s="151">
        <f t="shared" si="6"/>
        <v>1990206.85</v>
      </c>
      <c r="U13" s="152"/>
      <c r="V13" s="153"/>
      <c r="W13" s="29"/>
    </row>
    <row r="14" spans="1:23" x14ac:dyDescent="0.25">
      <c r="A14" s="10" t="s">
        <v>5</v>
      </c>
      <c r="B14" s="3" t="s">
        <v>57</v>
      </c>
      <c r="C14" s="28">
        <v>9641</v>
      </c>
      <c r="D14" s="4">
        <v>19281</v>
      </c>
      <c r="E14" s="27">
        <f t="shared" si="2"/>
        <v>7230.5</v>
      </c>
      <c r="F14" s="27">
        <f t="shared" si="3"/>
        <v>2892.2000000000003</v>
      </c>
      <c r="G14" s="64"/>
      <c r="H14" s="64"/>
      <c r="I14" s="92">
        <v>11569</v>
      </c>
      <c r="J14" s="72">
        <f>SUM(C14:H14)+I14</f>
        <v>50613.7</v>
      </c>
      <c r="K14" s="81">
        <v>4240</v>
      </c>
      <c r="L14" s="31">
        <f t="shared" si="0"/>
        <v>38562</v>
      </c>
      <c r="M14" s="76">
        <v>15000</v>
      </c>
      <c r="N14" s="44">
        <f t="shared" si="4"/>
        <v>165762</v>
      </c>
      <c r="O14" s="42">
        <f>K14*30+J14+L14+M15</f>
        <v>231375.7</v>
      </c>
      <c r="P14" s="41">
        <v>8000</v>
      </c>
      <c r="Q14" s="4">
        <v>50000</v>
      </c>
      <c r="R14" s="4">
        <f t="shared" si="1"/>
        <v>58000</v>
      </c>
      <c r="S14" s="27">
        <f t="shared" si="5"/>
        <v>1740000</v>
      </c>
      <c r="T14" s="151">
        <f t="shared" si="6"/>
        <v>1971375.7</v>
      </c>
      <c r="U14" s="152"/>
      <c r="V14" s="153"/>
      <c r="W14" s="29"/>
    </row>
    <row r="15" spans="1:23" x14ac:dyDescent="0.25">
      <c r="A15" s="95" t="s">
        <v>19</v>
      </c>
      <c r="B15" s="96" t="s">
        <v>58</v>
      </c>
      <c r="C15" s="97">
        <v>10244</v>
      </c>
      <c r="D15" s="98">
        <v>21691</v>
      </c>
      <c r="E15" s="99">
        <f t="shared" si="2"/>
        <v>7983.75</v>
      </c>
      <c r="F15" s="99">
        <f t="shared" si="3"/>
        <v>3193.5</v>
      </c>
      <c r="G15" s="64"/>
      <c r="H15" s="64"/>
      <c r="I15" s="92">
        <v>13015</v>
      </c>
      <c r="J15" s="72">
        <f>SUM(C15:H15)+I15</f>
        <v>56127.25</v>
      </c>
      <c r="K15" s="81">
        <v>4240</v>
      </c>
      <c r="L15" s="31">
        <f t="shared" si="0"/>
        <v>43382</v>
      </c>
      <c r="M15" s="76">
        <v>15000</v>
      </c>
      <c r="N15" s="44">
        <f t="shared" si="4"/>
        <v>170582</v>
      </c>
      <c r="O15" s="42">
        <f>K15*30+J15+L15+M15</f>
        <v>241709.25</v>
      </c>
      <c r="P15" s="41">
        <v>8000</v>
      </c>
      <c r="Q15" s="4">
        <v>50000</v>
      </c>
      <c r="R15" s="4">
        <f t="shared" si="1"/>
        <v>58000</v>
      </c>
      <c r="S15" s="27">
        <f t="shared" si="5"/>
        <v>1740000</v>
      </c>
      <c r="T15" s="151">
        <f t="shared" si="6"/>
        <v>1981709.25</v>
      </c>
      <c r="U15" s="152"/>
      <c r="V15" s="153"/>
      <c r="W15" s="29"/>
    </row>
    <row r="16" spans="1:23" ht="15.75" thickBot="1" x14ac:dyDescent="0.3">
      <c r="A16" s="100" t="s">
        <v>6</v>
      </c>
      <c r="B16" s="101" t="s">
        <v>59</v>
      </c>
      <c r="C16" s="102">
        <v>12052</v>
      </c>
      <c r="D16" s="103">
        <v>24100</v>
      </c>
      <c r="E16" s="104">
        <f t="shared" si="2"/>
        <v>9038</v>
      </c>
      <c r="F16" s="104">
        <f>(D16+C16)*0.1</f>
        <v>3615.2000000000003</v>
      </c>
      <c r="G16" s="55"/>
      <c r="H16" s="55"/>
      <c r="I16" s="55">
        <v>14460</v>
      </c>
      <c r="J16" s="73">
        <f>SUM(C16:H16)+I16</f>
        <v>63265.2</v>
      </c>
      <c r="K16" s="82">
        <v>4240</v>
      </c>
      <c r="L16" s="32">
        <f t="shared" si="0"/>
        <v>48200</v>
      </c>
      <c r="M16" s="83">
        <v>15000</v>
      </c>
      <c r="N16" s="45">
        <f t="shared" si="4"/>
        <v>175400</v>
      </c>
      <c r="O16" s="43">
        <f>K16*30+J16+L16+M16</f>
        <v>253665.2</v>
      </c>
      <c r="P16" s="105">
        <v>8000</v>
      </c>
      <c r="Q16" s="93">
        <v>50000</v>
      </c>
      <c r="R16" s="93">
        <f t="shared" si="1"/>
        <v>58000</v>
      </c>
      <c r="S16" s="94">
        <f t="shared" si="5"/>
        <v>1740000</v>
      </c>
      <c r="T16" s="140">
        <f t="shared" si="6"/>
        <v>1993665.2</v>
      </c>
      <c r="U16" s="141"/>
      <c r="V16" s="142"/>
      <c r="W16" s="29"/>
    </row>
    <row r="17" spans="1:23" ht="19.5" customHeight="1" thickBot="1" x14ac:dyDescent="0.3">
      <c r="A17" s="128" t="s">
        <v>89</v>
      </c>
      <c r="B17" s="129"/>
      <c r="C17" s="129"/>
      <c r="D17" s="129"/>
      <c r="E17" s="129"/>
      <c r="F17" s="129"/>
      <c r="G17" s="129"/>
      <c r="H17" s="129"/>
      <c r="I17" s="130"/>
      <c r="J17" s="143" t="s">
        <v>43</v>
      </c>
      <c r="K17" s="143"/>
      <c r="L17" s="143"/>
      <c r="M17" s="143"/>
      <c r="N17" s="143"/>
      <c r="O17" s="157"/>
      <c r="P17" s="157"/>
      <c r="Q17" s="157"/>
      <c r="R17" s="157"/>
      <c r="S17" s="157"/>
      <c r="T17" s="157"/>
      <c r="U17" s="158"/>
      <c r="V17" s="212" t="s">
        <v>49</v>
      </c>
    </row>
    <row r="18" spans="1:23" ht="10.5" customHeight="1" x14ac:dyDescent="0.25">
      <c r="A18" s="131"/>
      <c r="B18" s="132"/>
      <c r="C18" s="132"/>
      <c r="D18" s="132"/>
      <c r="E18" s="132"/>
      <c r="F18" s="132"/>
      <c r="G18" s="132"/>
      <c r="H18" s="132"/>
      <c r="I18" s="133"/>
      <c r="J18" s="231" t="s">
        <v>91</v>
      </c>
      <c r="K18" s="231"/>
      <c r="L18" s="231"/>
      <c r="M18" s="231"/>
      <c r="N18" s="231"/>
      <c r="O18" s="231"/>
      <c r="P18" s="231"/>
      <c r="Q18" s="231"/>
      <c r="R18" s="231" t="s">
        <v>92</v>
      </c>
      <c r="S18" s="231"/>
      <c r="T18" s="231"/>
      <c r="U18" s="236"/>
      <c r="V18" s="145"/>
    </row>
    <row r="19" spans="1:23" s="1" customFormat="1" ht="15" customHeight="1" thickBot="1" x14ac:dyDescent="0.3">
      <c r="A19" s="134" t="s">
        <v>90</v>
      </c>
      <c r="B19" s="135"/>
      <c r="C19" s="135"/>
      <c r="D19" s="135"/>
      <c r="E19" s="135"/>
      <c r="F19" s="135"/>
      <c r="G19" s="135"/>
      <c r="H19" s="135"/>
      <c r="I19" s="136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2"/>
      <c r="U19" s="237"/>
      <c r="V19" s="145"/>
    </row>
    <row r="20" spans="1:23" ht="27" customHeight="1" x14ac:dyDescent="0.25">
      <c r="A20" s="137" t="s">
        <v>28</v>
      </c>
      <c r="B20" s="138"/>
      <c r="C20" s="138"/>
      <c r="D20" s="138"/>
      <c r="E20" s="138"/>
      <c r="F20" s="138"/>
      <c r="G20" s="138"/>
      <c r="H20" s="138"/>
      <c r="I20" s="139"/>
      <c r="J20" s="233"/>
      <c r="K20" s="232"/>
      <c r="L20" s="232"/>
      <c r="M20" s="232"/>
      <c r="N20" s="232"/>
      <c r="O20" s="232"/>
      <c r="P20" s="232"/>
      <c r="Q20" s="232"/>
      <c r="R20" s="232"/>
      <c r="S20" s="232"/>
      <c r="T20" s="232"/>
      <c r="U20" s="237"/>
      <c r="V20" s="145"/>
    </row>
    <row r="21" spans="1:23" s="1" customFormat="1" ht="27" customHeight="1" thickBot="1" x14ac:dyDescent="0.3">
      <c r="A21" s="114" t="s">
        <v>95</v>
      </c>
      <c r="B21" s="115"/>
      <c r="C21" s="115"/>
      <c r="D21" s="115"/>
      <c r="E21" s="115"/>
      <c r="F21" s="115"/>
      <c r="G21" s="115"/>
      <c r="H21" s="115"/>
      <c r="I21" s="116"/>
      <c r="J21" s="234"/>
      <c r="K21" s="235"/>
      <c r="L21" s="235"/>
      <c r="M21" s="235"/>
      <c r="N21" s="235"/>
      <c r="O21" s="235"/>
      <c r="P21" s="235"/>
      <c r="Q21" s="235"/>
      <c r="R21" s="235"/>
      <c r="S21" s="235"/>
      <c r="T21" s="235"/>
      <c r="U21" s="238"/>
      <c r="V21" s="145"/>
    </row>
    <row r="22" spans="1:23" ht="19.5" customHeight="1" x14ac:dyDescent="0.25">
      <c r="A22" s="114" t="s">
        <v>21</v>
      </c>
      <c r="B22" s="115"/>
      <c r="C22" s="115"/>
      <c r="D22" s="115"/>
      <c r="E22" s="115"/>
      <c r="F22" s="115"/>
      <c r="G22" s="115"/>
      <c r="H22" s="115"/>
      <c r="I22" s="116"/>
      <c r="J22" s="227" t="s">
        <v>44</v>
      </c>
      <c r="K22" s="228"/>
      <c r="L22" s="228"/>
      <c r="M22" s="228"/>
      <c r="N22" s="228"/>
      <c r="O22" s="228"/>
      <c r="P22" s="228"/>
      <c r="Q22" s="228"/>
      <c r="R22" s="228"/>
      <c r="S22" s="228"/>
      <c r="T22" s="228"/>
      <c r="U22" s="228"/>
      <c r="V22" s="145"/>
    </row>
    <row r="23" spans="1:23" ht="25.5" customHeight="1" thickBot="1" x14ac:dyDescent="0.3">
      <c r="A23" s="114" t="s">
        <v>22</v>
      </c>
      <c r="B23" s="115"/>
      <c r="C23" s="115"/>
      <c r="D23" s="115"/>
      <c r="E23" s="115"/>
      <c r="F23" s="115"/>
      <c r="G23" s="115"/>
      <c r="H23" s="115"/>
      <c r="I23" s="116"/>
      <c r="J23" s="209" t="s">
        <v>7</v>
      </c>
      <c r="K23" s="210"/>
      <c r="L23" s="210"/>
      <c r="M23" s="210"/>
      <c r="N23" s="210"/>
      <c r="O23" s="210"/>
      <c r="P23" s="210"/>
      <c r="Q23" s="211"/>
      <c r="R23" s="6" t="s">
        <v>20</v>
      </c>
      <c r="S23" s="229" t="s">
        <v>14</v>
      </c>
      <c r="T23" s="230"/>
      <c r="U23" s="230"/>
      <c r="V23" s="146"/>
    </row>
    <row r="24" spans="1:23" ht="15" customHeight="1" x14ac:dyDescent="0.25">
      <c r="A24" s="114" t="s">
        <v>23</v>
      </c>
      <c r="B24" s="115"/>
      <c r="C24" s="115"/>
      <c r="D24" s="115"/>
      <c r="E24" s="115"/>
      <c r="F24" s="115"/>
      <c r="G24" s="115"/>
      <c r="H24" s="115"/>
      <c r="I24" s="116"/>
      <c r="J24" s="154" t="s">
        <v>8</v>
      </c>
      <c r="K24" s="155"/>
      <c r="L24" s="155"/>
      <c r="M24" s="155"/>
      <c r="N24" s="155"/>
      <c r="O24" s="155"/>
      <c r="P24" s="155"/>
      <c r="Q24" s="156"/>
      <c r="R24" s="7">
        <v>3131729.56</v>
      </c>
      <c r="S24" s="162">
        <v>4697594.34</v>
      </c>
      <c r="T24" s="163"/>
      <c r="U24" s="164"/>
      <c r="V24" s="24">
        <f>R24+S24+5000000</f>
        <v>12829323.9</v>
      </c>
    </row>
    <row r="25" spans="1:23" ht="15" customHeight="1" x14ac:dyDescent="0.25">
      <c r="A25" s="114" t="s">
        <v>24</v>
      </c>
      <c r="B25" s="115"/>
      <c r="C25" s="115"/>
      <c r="D25" s="115"/>
      <c r="E25" s="115"/>
      <c r="F25" s="115"/>
      <c r="G25" s="115"/>
      <c r="H25" s="115"/>
      <c r="I25" s="116"/>
      <c r="J25" s="154" t="s">
        <v>9</v>
      </c>
      <c r="K25" s="155"/>
      <c r="L25" s="155"/>
      <c r="M25" s="155"/>
      <c r="N25" s="155"/>
      <c r="O25" s="155"/>
      <c r="P25" s="155"/>
      <c r="Q25" s="156"/>
      <c r="R25" s="7">
        <v>78293.23</v>
      </c>
      <c r="S25" s="218"/>
      <c r="T25" s="219"/>
      <c r="U25" s="220"/>
      <c r="V25" s="18">
        <v>3078293.23</v>
      </c>
    </row>
    <row r="26" spans="1:23" ht="15" customHeight="1" x14ac:dyDescent="0.25">
      <c r="A26" s="114" t="s">
        <v>25</v>
      </c>
      <c r="B26" s="115"/>
      <c r="C26" s="115"/>
      <c r="D26" s="115"/>
      <c r="E26" s="115"/>
      <c r="F26" s="115"/>
      <c r="G26" s="115"/>
      <c r="H26" s="115"/>
      <c r="I26" s="116"/>
      <c r="J26" s="154" t="s">
        <v>10</v>
      </c>
      <c r="K26" s="155"/>
      <c r="L26" s="155"/>
      <c r="M26" s="155"/>
      <c r="N26" s="155"/>
      <c r="O26" s="155"/>
      <c r="P26" s="155"/>
      <c r="Q26" s="156"/>
      <c r="R26" s="8">
        <v>313172.92</v>
      </c>
      <c r="S26" s="218"/>
      <c r="T26" s="219"/>
      <c r="U26" s="220"/>
      <c r="V26" s="18">
        <v>3313172.92</v>
      </c>
    </row>
    <row r="27" spans="1:23" ht="26.25" customHeight="1" thickBot="1" x14ac:dyDescent="0.3">
      <c r="A27" s="117" t="s">
        <v>26</v>
      </c>
      <c r="B27" s="118"/>
      <c r="C27" s="118"/>
      <c r="D27" s="118"/>
      <c r="E27" s="118"/>
      <c r="F27" s="118"/>
      <c r="G27" s="118"/>
      <c r="H27" s="118"/>
      <c r="I27" s="119"/>
      <c r="J27" s="159" t="s">
        <v>11</v>
      </c>
      <c r="K27" s="160"/>
      <c r="L27" s="160"/>
      <c r="M27" s="160"/>
      <c r="N27" s="160"/>
      <c r="O27" s="160"/>
      <c r="P27" s="160"/>
      <c r="Q27" s="160"/>
      <c r="R27" s="161"/>
      <c r="S27" s="224">
        <v>3131240</v>
      </c>
      <c r="T27" s="225"/>
      <c r="U27" s="226"/>
      <c r="V27" s="19">
        <f>S27</f>
        <v>3131240</v>
      </c>
    </row>
    <row r="28" spans="1:23" ht="18" customHeight="1" x14ac:dyDescent="0.25">
      <c r="A28" s="200" t="s">
        <v>76</v>
      </c>
      <c r="B28" s="201"/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2"/>
    </row>
    <row r="29" spans="1:23" ht="13.5" customHeight="1" x14ac:dyDescent="0.25">
      <c r="A29" s="203" t="s">
        <v>93</v>
      </c>
      <c r="B29" s="204"/>
      <c r="C29" s="204"/>
      <c r="D29" s="204"/>
      <c r="E29" s="204"/>
      <c r="F29" s="204"/>
      <c r="G29" s="204"/>
      <c r="H29" s="204"/>
      <c r="I29" s="204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5"/>
    </row>
    <row r="30" spans="1:23" ht="15" customHeight="1" thickBot="1" x14ac:dyDescent="0.3">
      <c r="A30" s="206" t="s">
        <v>77</v>
      </c>
      <c r="B30" s="207"/>
      <c r="C30" s="207"/>
      <c r="D30" s="207"/>
      <c r="E30" s="207"/>
      <c r="F30" s="207"/>
      <c r="G30" s="207"/>
      <c r="H30" s="207"/>
      <c r="I30" s="207"/>
      <c r="J30" s="207"/>
      <c r="K30" s="207"/>
      <c r="L30" s="207"/>
      <c r="M30" s="207"/>
      <c r="N30" s="207"/>
      <c r="O30" s="207"/>
      <c r="P30" s="207"/>
      <c r="Q30" s="207"/>
      <c r="R30" s="207"/>
      <c r="S30" s="207"/>
      <c r="T30" s="207"/>
      <c r="U30" s="207"/>
      <c r="V30" s="208"/>
    </row>
    <row r="31" spans="1:23" ht="15.75" hidden="1" thickBot="1" x14ac:dyDescent="0.3"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9"/>
    </row>
    <row r="32" spans="1:23" ht="15.75" hidden="1" thickBot="1" x14ac:dyDescent="0.3"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</row>
    <row r="33" spans="1:23" ht="15.75" hidden="1" thickBot="1" x14ac:dyDescent="0.3"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1:23" ht="15.75" hidden="1" thickBot="1" x14ac:dyDescent="0.3"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1:23" ht="15.75" hidden="1" thickBot="1" x14ac:dyDescent="0.3"/>
    <row r="36" spans="1:23" ht="15.75" hidden="1" thickBot="1" x14ac:dyDescent="0.3"/>
    <row r="37" spans="1:23" ht="15.75" hidden="1" thickBot="1" x14ac:dyDescent="0.3"/>
    <row r="38" spans="1:23" ht="15.75" hidden="1" thickBot="1" x14ac:dyDescent="0.3"/>
    <row r="39" spans="1:23" ht="15.75" hidden="1" thickBot="1" x14ac:dyDescent="0.3"/>
    <row r="40" spans="1:23" ht="20.25" x14ac:dyDescent="0.3">
      <c r="A40" s="251" t="s">
        <v>12</v>
      </c>
      <c r="B40" s="252"/>
      <c r="C40" s="252"/>
      <c r="D40" s="252"/>
      <c r="E40" s="252"/>
      <c r="F40" s="252"/>
      <c r="G40" s="252"/>
      <c r="H40" s="252"/>
      <c r="I40" s="252"/>
      <c r="J40" s="252"/>
      <c r="K40" s="252"/>
      <c r="L40" s="252"/>
      <c r="M40" s="252"/>
      <c r="N40" s="252"/>
      <c r="O40" s="252"/>
      <c r="P40" s="252"/>
      <c r="Q40" s="252"/>
      <c r="R40" s="252"/>
      <c r="S40" s="252"/>
      <c r="T40" s="252"/>
      <c r="U40" s="252"/>
      <c r="V40" s="253"/>
    </row>
    <row r="41" spans="1:23" ht="21" thickBot="1" x14ac:dyDescent="0.3">
      <c r="A41" s="254" t="s">
        <v>87</v>
      </c>
      <c r="B41" s="255"/>
      <c r="C41" s="255"/>
      <c r="D41" s="25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T41" s="255"/>
      <c r="U41" s="255"/>
      <c r="V41" s="256"/>
    </row>
    <row r="42" spans="1:23" ht="36" customHeight="1" thickBot="1" x14ac:dyDescent="0.3">
      <c r="A42" s="197" t="s">
        <v>84</v>
      </c>
      <c r="B42" s="198"/>
      <c r="C42" s="198"/>
      <c r="D42" s="198"/>
      <c r="E42" s="198"/>
      <c r="F42" s="198"/>
      <c r="G42" s="198"/>
      <c r="H42" s="198"/>
      <c r="I42" s="198"/>
      <c r="J42" s="199"/>
      <c r="K42" s="243" t="s">
        <v>68</v>
      </c>
      <c r="L42" s="181"/>
      <c r="M42" s="181"/>
      <c r="N42" s="182"/>
      <c r="O42" s="245" t="s">
        <v>69</v>
      </c>
      <c r="P42" s="257" t="s">
        <v>79</v>
      </c>
      <c r="Q42" s="168"/>
      <c r="R42" s="168"/>
      <c r="S42" s="169"/>
      <c r="T42" s="173" t="s">
        <v>50</v>
      </c>
      <c r="U42" s="174"/>
      <c r="V42" s="175"/>
    </row>
    <row r="43" spans="1:23" ht="63.75" customHeight="1" x14ac:dyDescent="0.25">
      <c r="A43" s="221" t="s">
        <v>0</v>
      </c>
      <c r="B43" s="195" t="s">
        <v>42</v>
      </c>
      <c r="C43" s="195" t="s">
        <v>45</v>
      </c>
      <c r="D43" s="195" t="s">
        <v>46</v>
      </c>
      <c r="E43" s="195" t="s">
        <v>71</v>
      </c>
      <c r="F43" s="195" t="s">
        <v>65</v>
      </c>
      <c r="G43" s="125" t="s">
        <v>85</v>
      </c>
      <c r="H43" s="126"/>
      <c r="I43" s="127"/>
      <c r="J43" s="239" t="s">
        <v>48</v>
      </c>
      <c r="K43" s="247" t="s">
        <v>88</v>
      </c>
      <c r="L43" s="249" t="s">
        <v>67</v>
      </c>
      <c r="M43" s="123" t="s">
        <v>96</v>
      </c>
      <c r="N43" s="241" t="s">
        <v>75</v>
      </c>
      <c r="O43" s="246"/>
      <c r="P43" s="2" t="s">
        <v>70</v>
      </c>
      <c r="Q43" s="46" t="s">
        <v>27</v>
      </c>
      <c r="R43" s="179" t="s">
        <v>72</v>
      </c>
      <c r="S43" s="180"/>
      <c r="T43" s="173"/>
      <c r="U43" s="174"/>
      <c r="V43" s="175"/>
      <c r="W43" s="25"/>
    </row>
    <row r="44" spans="1:23" ht="26.25" thickBot="1" x14ac:dyDescent="0.3">
      <c r="A44" s="222"/>
      <c r="B44" s="196"/>
      <c r="C44" s="196"/>
      <c r="D44" s="196"/>
      <c r="E44" s="196"/>
      <c r="F44" s="196"/>
      <c r="G44" s="85"/>
      <c r="H44" s="85"/>
      <c r="I44" s="84" t="s">
        <v>97</v>
      </c>
      <c r="J44" s="240"/>
      <c r="K44" s="248"/>
      <c r="L44" s="250"/>
      <c r="M44" s="124"/>
      <c r="N44" s="242"/>
      <c r="O44" s="246"/>
      <c r="P44" s="106" t="s">
        <v>13</v>
      </c>
      <c r="Q44" s="107" t="s">
        <v>80</v>
      </c>
      <c r="R44" s="107" t="s">
        <v>1</v>
      </c>
      <c r="S44" s="108" t="s">
        <v>2</v>
      </c>
      <c r="T44" s="173"/>
      <c r="U44" s="174"/>
      <c r="V44" s="175"/>
      <c r="W44" s="25"/>
    </row>
    <row r="45" spans="1:23" x14ac:dyDescent="0.25">
      <c r="A45" s="74" t="s">
        <v>29</v>
      </c>
      <c r="B45" s="67" t="s">
        <v>59</v>
      </c>
      <c r="C45" s="68">
        <v>12052</v>
      </c>
      <c r="D45" s="69">
        <v>24704</v>
      </c>
      <c r="E45" s="69">
        <f>(C45+D45)/4</f>
        <v>9189</v>
      </c>
      <c r="F45" s="69">
        <f>(C45+D45)*0.1</f>
        <v>3675.6000000000004</v>
      </c>
      <c r="G45" s="69"/>
      <c r="H45" s="69"/>
      <c r="I45" s="69">
        <f>D45*0.6</f>
        <v>14822.4</v>
      </c>
      <c r="J45" s="70">
        <f>SUM(C45:H45)+I45</f>
        <v>64443</v>
      </c>
      <c r="K45" s="109">
        <v>4240</v>
      </c>
      <c r="L45" s="78">
        <f t="shared" ref="L45:L57" si="7">D45*2</f>
        <v>49408</v>
      </c>
      <c r="M45" s="79">
        <v>15000</v>
      </c>
      <c r="N45" s="80">
        <f>L45+K45*30</f>
        <v>176608</v>
      </c>
      <c r="O45" s="110">
        <f t="shared" ref="O45:O57" si="8">K45*30+J45+L45+M45</f>
        <v>256051</v>
      </c>
      <c r="P45" s="111">
        <v>8000</v>
      </c>
      <c r="Q45" s="89">
        <v>50000</v>
      </c>
      <c r="R45" s="89">
        <f t="shared" ref="R45:R57" si="9">SUM(P45:Q45)</f>
        <v>58000</v>
      </c>
      <c r="S45" s="90">
        <f>R45*30</f>
        <v>1740000</v>
      </c>
      <c r="T45" s="215">
        <f>O45+S45</f>
        <v>1996051</v>
      </c>
      <c r="U45" s="216"/>
      <c r="V45" s="217"/>
      <c r="W45" s="26"/>
    </row>
    <row r="46" spans="1:23" x14ac:dyDescent="0.25">
      <c r="A46" s="11" t="s">
        <v>30</v>
      </c>
      <c r="B46" s="39" t="s">
        <v>60</v>
      </c>
      <c r="C46" s="23">
        <v>12654</v>
      </c>
      <c r="D46" s="64">
        <v>25307</v>
      </c>
      <c r="E46" s="66">
        <f t="shared" ref="E46:E57" si="10">(C46+D46)/4</f>
        <v>9490.25</v>
      </c>
      <c r="F46" s="64">
        <f t="shared" ref="F46:F47" si="11">(C46+D46)*0.15</f>
        <v>5694.15</v>
      </c>
      <c r="G46" s="64"/>
      <c r="H46" s="64"/>
      <c r="I46" s="64">
        <f>D46*0.6</f>
        <v>15184.199999999999</v>
      </c>
      <c r="J46" s="51">
        <f>SUM(C46:H46)+I46</f>
        <v>68329.600000000006</v>
      </c>
      <c r="K46" s="48">
        <v>4240</v>
      </c>
      <c r="L46" s="31">
        <f t="shared" si="7"/>
        <v>50614</v>
      </c>
      <c r="M46" s="76">
        <v>15000</v>
      </c>
      <c r="N46" s="44">
        <f>L46+K46*30</f>
        <v>177814</v>
      </c>
      <c r="O46" s="33">
        <f t="shared" si="8"/>
        <v>261143.6</v>
      </c>
      <c r="P46" s="5">
        <v>8000</v>
      </c>
      <c r="Q46" s="4">
        <v>50000</v>
      </c>
      <c r="R46" s="4">
        <f t="shared" si="9"/>
        <v>58000</v>
      </c>
      <c r="S46" s="27">
        <f t="shared" ref="S46:S57" si="12">R46*30</f>
        <v>1740000</v>
      </c>
      <c r="T46" s="151">
        <f t="shared" ref="T46:T57" si="13">O46+S46</f>
        <v>2001143.6</v>
      </c>
      <c r="U46" s="152"/>
      <c r="V46" s="153"/>
      <c r="W46" s="26"/>
    </row>
    <row r="47" spans="1:23" x14ac:dyDescent="0.25">
      <c r="A47" s="11" t="s">
        <v>31</v>
      </c>
      <c r="B47" s="39" t="s">
        <v>60</v>
      </c>
      <c r="C47" s="23">
        <v>12654</v>
      </c>
      <c r="D47" s="64">
        <v>25908</v>
      </c>
      <c r="E47" s="66">
        <f t="shared" si="10"/>
        <v>9640.5</v>
      </c>
      <c r="F47" s="64">
        <f t="shared" si="11"/>
        <v>5784.3</v>
      </c>
      <c r="G47" s="64"/>
      <c r="H47" s="64"/>
      <c r="I47" s="64">
        <f t="shared" ref="I47:I57" si="14">D47*0.6</f>
        <v>15544.8</v>
      </c>
      <c r="J47" s="51">
        <f>SUM(C47:H47)+I47</f>
        <v>69531.600000000006</v>
      </c>
      <c r="K47" s="48">
        <v>4240</v>
      </c>
      <c r="L47" s="31">
        <f t="shared" si="7"/>
        <v>51816</v>
      </c>
      <c r="M47" s="76">
        <v>15000</v>
      </c>
      <c r="N47" s="44">
        <f t="shared" ref="N47:N57" si="15">L47+K47*30</f>
        <v>179016</v>
      </c>
      <c r="O47" s="33">
        <f t="shared" si="8"/>
        <v>263547.59999999998</v>
      </c>
      <c r="P47" s="5">
        <v>8000</v>
      </c>
      <c r="Q47" s="4">
        <v>50000</v>
      </c>
      <c r="R47" s="4">
        <f t="shared" si="9"/>
        <v>58000</v>
      </c>
      <c r="S47" s="27">
        <f t="shared" si="12"/>
        <v>1740000</v>
      </c>
      <c r="T47" s="151">
        <f t="shared" si="13"/>
        <v>2003547.6</v>
      </c>
      <c r="U47" s="152"/>
      <c r="V47" s="153"/>
      <c r="W47" s="26"/>
    </row>
    <row r="48" spans="1:23" x14ac:dyDescent="0.25">
      <c r="A48" s="11" t="s">
        <v>32</v>
      </c>
      <c r="B48" s="39" t="s">
        <v>61</v>
      </c>
      <c r="C48" s="23">
        <v>13255</v>
      </c>
      <c r="D48" s="64">
        <v>26510</v>
      </c>
      <c r="E48" s="66">
        <f t="shared" si="10"/>
        <v>9941.25</v>
      </c>
      <c r="F48" s="64">
        <f>(C48+D48)*0.15</f>
        <v>5964.75</v>
      </c>
      <c r="G48" s="64"/>
      <c r="H48" s="64"/>
      <c r="I48" s="64">
        <f>D48*0.6</f>
        <v>15906</v>
      </c>
      <c r="J48" s="51">
        <f>SUM(C48:H48)+I49</f>
        <v>71939.399999999994</v>
      </c>
      <c r="K48" s="48">
        <v>4240</v>
      </c>
      <c r="L48" s="31">
        <f t="shared" si="7"/>
        <v>53020</v>
      </c>
      <c r="M48" s="76">
        <v>15000</v>
      </c>
      <c r="N48" s="44">
        <f t="shared" si="15"/>
        <v>180220</v>
      </c>
      <c r="O48" s="33">
        <f t="shared" si="8"/>
        <v>267159.40000000002</v>
      </c>
      <c r="P48" s="5">
        <v>8000</v>
      </c>
      <c r="Q48" s="4">
        <v>50000</v>
      </c>
      <c r="R48" s="4">
        <f t="shared" si="9"/>
        <v>58000</v>
      </c>
      <c r="S48" s="27">
        <f t="shared" si="12"/>
        <v>1740000</v>
      </c>
      <c r="T48" s="151">
        <f t="shared" si="13"/>
        <v>2007159.4</v>
      </c>
      <c r="U48" s="152"/>
      <c r="V48" s="153"/>
      <c r="W48" s="26"/>
    </row>
    <row r="49" spans="1:23" x14ac:dyDescent="0.25">
      <c r="A49" s="11" t="s">
        <v>33</v>
      </c>
      <c r="B49" s="39" t="s">
        <v>61</v>
      </c>
      <c r="C49" s="23">
        <v>13255</v>
      </c>
      <c r="D49" s="64">
        <v>27114</v>
      </c>
      <c r="E49" s="66">
        <f t="shared" si="10"/>
        <v>10092.25</v>
      </c>
      <c r="F49" s="64">
        <f t="shared" ref="F49" si="16">(C49+D49)*0.15</f>
        <v>6055.3499999999995</v>
      </c>
      <c r="G49" s="64"/>
      <c r="H49" s="64"/>
      <c r="I49" s="66">
        <f t="shared" si="14"/>
        <v>16268.4</v>
      </c>
      <c r="J49" s="51">
        <f t="shared" ref="J49:J57" si="17">SUM(C49:H49)+I49</f>
        <v>72785</v>
      </c>
      <c r="K49" s="48">
        <v>4240</v>
      </c>
      <c r="L49" s="31">
        <f t="shared" si="7"/>
        <v>54228</v>
      </c>
      <c r="M49" s="76">
        <v>15000</v>
      </c>
      <c r="N49" s="44">
        <f t="shared" si="15"/>
        <v>181428</v>
      </c>
      <c r="O49" s="33">
        <f t="shared" si="8"/>
        <v>269213</v>
      </c>
      <c r="P49" s="5">
        <v>8000</v>
      </c>
      <c r="Q49" s="4">
        <v>50000</v>
      </c>
      <c r="R49" s="4">
        <f t="shared" si="9"/>
        <v>58000</v>
      </c>
      <c r="S49" s="27">
        <f t="shared" si="12"/>
        <v>1740000</v>
      </c>
      <c r="T49" s="151">
        <f t="shared" si="13"/>
        <v>2009213</v>
      </c>
      <c r="U49" s="152"/>
      <c r="V49" s="153"/>
      <c r="W49" s="26"/>
    </row>
    <row r="50" spans="1:23" x14ac:dyDescent="0.25">
      <c r="A50" s="11" t="s">
        <v>34</v>
      </c>
      <c r="B50" s="39" t="s">
        <v>62</v>
      </c>
      <c r="C50" s="23">
        <v>13860</v>
      </c>
      <c r="D50" s="64">
        <v>27715</v>
      </c>
      <c r="E50" s="66">
        <f t="shared" si="10"/>
        <v>10393.75</v>
      </c>
      <c r="F50" s="64">
        <f>(C50+D50)*0.2</f>
        <v>8315</v>
      </c>
      <c r="G50" s="64"/>
      <c r="H50" s="64"/>
      <c r="I50" s="64">
        <f t="shared" si="14"/>
        <v>16629</v>
      </c>
      <c r="J50" s="51">
        <f t="shared" si="17"/>
        <v>76912.75</v>
      </c>
      <c r="K50" s="48">
        <v>4240</v>
      </c>
      <c r="L50" s="31">
        <f t="shared" si="7"/>
        <v>55430</v>
      </c>
      <c r="M50" s="75">
        <v>15000</v>
      </c>
      <c r="N50" s="44">
        <f t="shared" si="15"/>
        <v>182630</v>
      </c>
      <c r="O50" s="33">
        <f t="shared" si="8"/>
        <v>274542.75</v>
      </c>
      <c r="P50" s="5">
        <v>8000</v>
      </c>
      <c r="Q50" s="4">
        <v>50000</v>
      </c>
      <c r="R50" s="4">
        <f t="shared" si="9"/>
        <v>58000</v>
      </c>
      <c r="S50" s="27">
        <f t="shared" si="12"/>
        <v>1740000</v>
      </c>
      <c r="T50" s="151">
        <f t="shared" si="13"/>
        <v>2014542.75</v>
      </c>
      <c r="U50" s="152"/>
      <c r="V50" s="153"/>
      <c r="W50" s="26"/>
    </row>
    <row r="51" spans="1:23" x14ac:dyDescent="0.25">
      <c r="A51" s="11" t="s">
        <v>35</v>
      </c>
      <c r="B51" s="39" t="s">
        <v>62</v>
      </c>
      <c r="C51" s="23">
        <v>13860</v>
      </c>
      <c r="D51" s="64">
        <v>28318</v>
      </c>
      <c r="E51" s="66">
        <f t="shared" si="10"/>
        <v>10544.5</v>
      </c>
      <c r="F51" s="64">
        <f>(C51+D51)*0.2</f>
        <v>8435.6</v>
      </c>
      <c r="G51" s="64"/>
      <c r="H51" s="64"/>
      <c r="I51" s="64">
        <f t="shared" si="14"/>
        <v>16990.8</v>
      </c>
      <c r="J51" s="51">
        <f t="shared" si="17"/>
        <v>78148.899999999994</v>
      </c>
      <c r="K51" s="48">
        <v>4240</v>
      </c>
      <c r="L51" s="31">
        <f t="shared" si="7"/>
        <v>56636</v>
      </c>
      <c r="M51" s="76">
        <v>15000</v>
      </c>
      <c r="N51" s="44">
        <f t="shared" si="15"/>
        <v>183836</v>
      </c>
      <c r="O51" s="33">
        <f t="shared" si="8"/>
        <v>276984.90000000002</v>
      </c>
      <c r="P51" s="5">
        <v>8000</v>
      </c>
      <c r="Q51" s="4">
        <v>50000</v>
      </c>
      <c r="R51" s="4">
        <f t="shared" si="9"/>
        <v>58000</v>
      </c>
      <c r="S51" s="27">
        <f t="shared" si="12"/>
        <v>1740000</v>
      </c>
      <c r="T51" s="151">
        <f t="shared" si="13"/>
        <v>2016984.9</v>
      </c>
      <c r="U51" s="152"/>
      <c r="V51" s="153"/>
      <c r="W51" s="26"/>
    </row>
    <row r="52" spans="1:23" x14ac:dyDescent="0.25">
      <c r="A52" s="11" t="s">
        <v>36</v>
      </c>
      <c r="B52" s="39" t="s">
        <v>63</v>
      </c>
      <c r="C52" s="23">
        <v>14462</v>
      </c>
      <c r="D52" s="64">
        <v>28922</v>
      </c>
      <c r="E52" s="66">
        <f t="shared" si="10"/>
        <v>10846</v>
      </c>
      <c r="F52" s="64">
        <f>(C52+D52)*0.25</f>
        <v>10846</v>
      </c>
      <c r="G52" s="64"/>
      <c r="H52" s="64"/>
      <c r="I52" s="64">
        <f t="shared" si="14"/>
        <v>17353.2</v>
      </c>
      <c r="J52" s="51">
        <f t="shared" si="17"/>
        <v>82429.2</v>
      </c>
      <c r="K52" s="48">
        <v>4240</v>
      </c>
      <c r="L52" s="31">
        <f t="shared" si="7"/>
        <v>57844</v>
      </c>
      <c r="M52" s="76">
        <v>15000</v>
      </c>
      <c r="N52" s="44">
        <f t="shared" si="15"/>
        <v>185044</v>
      </c>
      <c r="O52" s="33">
        <f t="shared" si="8"/>
        <v>282473.2</v>
      </c>
      <c r="P52" s="5">
        <v>8000</v>
      </c>
      <c r="Q52" s="4">
        <v>50000</v>
      </c>
      <c r="R52" s="4">
        <f t="shared" si="9"/>
        <v>58000</v>
      </c>
      <c r="S52" s="27">
        <f t="shared" si="12"/>
        <v>1740000</v>
      </c>
      <c r="T52" s="151">
        <f t="shared" si="13"/>
        <v>2022473.2</v>
      </c>
      <c r="U52" s="152"/>
      <c r="V52" s="153"/>
      <c r="W52" s="26"/>
    </row>
    <row r="53" spans="1:23" x14ac:dyDescent="0.25">
      <c r="A53" s="13" t="s">
        <v>37</v>
      </c>
      <c r="B53" s="39" t="s">
        <v>63</v>
      </c>
      <c r="C53" s="23">
        <v>14462</v>
      </c>
      <c r="D53" s="64">
        <v>29523</v>
      </c>
      <c r="E53" s="66">
        <f t="shared" si="10"/>
        <v>10996.25</v>
      </c>
      <c r="F53" s="64">
        <f t="shared" ref="F53:F56" si="18">(C53+D53)*0.25</f>
        <v>10996.25</v>
      </c>
      <c r="G53" s="64"/>
      <c r="H53" s="64"/>
      <c r="I53" s="64">
        <f t="shared" si="14"/>
        <v>17713.8</v>
      </c>
      <c r="J53" s="51">
        <f t="shared" si="17"/>
        <v>83691.3</v>
      </c>
      <c r="K53" s="48">
        <v>4240</v>
      </c>
      <c r="L53" s="31">
        <f t="shared" si="7"/>
        <v>59046</v>
      </c>
      <c r="M53" s="76">
        <v>15000</v>
      </c>
      <c r="N53" s="44">
        <f t="shared" si="15"/>
        <v>186246</v>
      </c>
      <c r="O53" s="33">
        <f t="shared" si="8"/>
        <v>284937.3</v>
      </c>
      <c r="P53" s="5">
        <v>8000</v>
      </c>
      <c r="Q53" s="4">
        <v>50000</v>
      </c>
      <c r="R53" s="4">
        <f t="shared" si="9"/>
        <v>58000</v>
      </c>
      <c r="S53" s="27">
        <f t="shared" si="12"/>
        <v>1740000</v>
      </c>
      <c r="T53" s="151">
        <f t="shared" si="13"/>
        <v>2024937.3</v>
      </c>
      <c r="U53" s="152"/>
      <c r="V53" s="153"/>
      <c r="W53" s="26"/>
    </row>
    <row r="54" spans="1:23" ht="17.25" customHeight="1" x14ac:dyDescent="0.25">
      <c r="A54" s="14" t="s">
        <v>38</v>
      </c>
      <c r="B54" s="39" t="s">
        <v>63</v>
      </c>
      <c r="C54" s="23">
        <v>14462</v>
      </c>
      <c r="D54" s="64">
        <v>30125</v>
      </c>
      <c r="E54" s="66">
        <f t="shared" si="10"/>
        <v>11146.75</v>
      </c>
      <c r="F54" s="64">
        <f t="shared" si="18"/>
        <v>11146.75</v>
      </c>
      <c r="G54" s="64"/>
      <c r="H54" s="64"/>
      <c r="I54" s="64">
        <f t="shared" si="14"/>
        <v>18075</v>
      </c>
      <c r="J54" s="51">
        <f t="shared" si="17"/>
        <v>84955.5</v>
      </c>
      <c r="K54" s="48">
        <v>4240</v>
      </c>
      <c r="L54" s="31">
        <f t="shared" si="7"/>
        <v>60250</v>
      </c>
      <c r="M54" s="75">
        <v>15000</v>
      </c>
      <c r="N54" s="44">
        <f t="shared" si="15"/>
        <v>187450</v>
      </c>
      <c r="O54" s="33">
        <f t="shared" si="8"/>
        <v>287405.5</v>
      </c>
      <c r="P54" s="15">
        <v>8000</v>
      </c>
      <c r="Q54" s="16">
        <v>50000</v>
      </c>
      <c r="R54" s="4">
        <f t="shared" si="9"/>
        <v>58000</v>
      </c>
      <c r="S54" s="17">
        <f t="shared" si="12"/>
        <v>1740000</v>
      </c>
      <c r="T54" s="151">
        <f t="shared" si="13"/>
        <v>2027405.5</v>
      </c>
      <c r="U54" s="152"/>
      <c r="V54" s="153"/>
      <c r="W54" s="26"/>
    </row>
    <row r="55" spans="1:23" s="1" customFormat="1" ht="17.25" customHeight="1" x14ac:dyDescent="0.25">
      <c r="A55" s="14" t="s">
        <v>39</v>
      </c>
      <c r="B55" s="39" t="s">
        <v>63</v>
      </c>
      <c r="C55" s="23">
        <v>14462</v>
      </c>
      <c r="D55" s="64">
        <v>30728</v>
      </c>
      <c r="E55" s="66">
        <f t="shared" si="10"/>
        <v>11297.5</v>
      </c>
      <c r="F55" s="64">
        <f t="shared" si="18"/>
        <v>11297.5</v>
      </c>
      <c r="G55" s="64"/>
      <c r="H55" s="64"/>
      <c r="I55" s="64">
        <f t="shared" si="14"/>
        <v>18436.8</v>
      </c>
      <c r="J55" s="51">
        <f t="shared" si="17"/>
        <v>86221.8</v>
      </c>
      <c r="K55" s="48">
        <v>4240</v>
      </c>
      <c r="L55" s="31">
        <f t="shared" si="7"/>
        <v>61456</v>
      </c>
      <c r="M55" s="76">
        <v>15000</v>
      </c>
      <c r="N55" s="44">
        <f t="shared" si="15"/>
        <v>188656</v>
      </c>
      <c r="O55" s="33">
        <f t="shared" si="8"/>
        <v>289877.8</v>
      </c>
      <c r="P55" s="12">
        <v>8000</v>
      </c>
      <c r="Q55" s="64">
        <v>50000</v>
      </c>
      <c r="R55" s="4">
        <f t="shared" si="9"/>
        <v>58000</v>
      </c>
      <c r="S55" s="4">
        <f t="shared" si="12"/>
        <v>1740000</v>
      </c>
      <c r="T55" s="151">
        <f t="shared" si="13"/>
        <v>2029877.8</v>
      </c>
      <c r="U55" s="152"/>
      <c r="V55" s="153"/>
      <c r="W55" s="26"/>
    </row>
    <row r="56" spans="1:23" s="1" customFormat="1" ht="17.25" customHeight="1" x14ac:dyDescent="0.25">
      <c r="A56" s="14" t="s">
        <v>40</v>
      </c>
      <c r="B56" s="39" t="s">
        <v>63</v>
      </c>
      <c r="C56" s="23">
        <v>14462</v>
      </c>
      <c r="D56" s="64">
        <v>31330</v>
      </c>
      <c r="E56" s="66">
        <f t="shared" si="10"/>
        <v>11448</v>
      </c>
      <c r="F56" s="64">
        <f t="shared" si="18"/>
        <v>11448</v>
      </c>
      <c r="G56" s="64"/>
      <c r="H56" s="64"/>
      <c r="I56" s="64">
        <f t="shared" si="14"/>
        <v>18798</v>
      </c>
      <c r="J56" s="51">
        <f t="shared" si="17"/>
        <v>87486</v>
      </c>
      <c r="K56" s="48">
        <v>4240</v>
      </c>
      <c r="L56" s="31">
        <f t="shared" si="7"/>
        <v>62660</v>
      </c>
      <c r="M56" s="75">
        <v>15000</v>
      </c>
      <c r="N56" s="44">
        <f t="shared" si="15"/>
        <v>189860</v>
      </c>
      <c r="O56" s="33">
        <f t="shared" si="8"/>
        <v>292346</v>
      </c>
      <c r="P56" s="12">
        <v>8000</v>
      </c>
      <c r="Q56" s="64">
        <v>50000</v>
      </c>
      <c r="R56" s="4">
        <f t="shared" si="9"/>
        <v>58000</v>
      </c>
      <c r="S56" s="4">
        <f t="shared" si="12"/>
        <v>1740000</v>
      </c>
      <c r="T56" s="151">
        <f t="shared" si="13"/>
        <v>2032346</v>
      </c>
      <c r="U56" s="152"/>
      <c r="V56" s="153"/>
      <c r="W56" s="26"/>
    </row>
    <row r="57" spans="1:23" s="1" customFormat="1" ht="17.25" customHeight="1" thickBot="1" x14ac:dyDescent="0.3">
      <c r="A57" s="52" t="s">
        <v>41</v>
      </c>
      <c r="B57" s="53" t="s">
        <v>64</v>
      </c>
      <c r="C57" s="54">
        <v>15667</v>
      </c>
      <c r="D57" s="65">
        <v>31934</v>
      </c>
      <c r="E57" s="55">
        <f t="shared" si="10"/>
        <v>11900.25</v>
      </c>
      <c r="F57" s="65">
        <f>(C57+D57)*0.3</f>
        <v>14280.3</v>
      </c>
      <c r="G57" s="65"/>
      <c r="H57" s="65"/>
      <c r="I57" s="65">
        <f t="shared" si="14"/>
        <v>19160.399999999998</v>
      </c>
      <c r="J57" s="50">
        <f t="shared" si="17"/>
        <v>92941.95</v>
      </c>
      <c r="K57" s="49">
        <v>4240</v>
      </c>
      <c r="L57" s="32">
        <f t="shared" si="7"/>
        <v>63868</v>
      </c>
      <c r="M57" s="83">
        <v>15000</v>
      </c>
      <c r="N57" s="45">
        <f t="shared" si="15"/>
        <v>191068</v>
      </c>
      <c r="O57" s="112">
        <f t="shared" si="8"/>
        <v>299009.95</v>
      </c>
      <c r="P57" s="113">
        <v>8000</v>
      </c>
      <c r="Q57" s="65">
        <v>50000</v>
      </c>
      <c r="R57" s="93">
        <f t="shared" si="9"/>
        <v>58000</v>
      </c>
      <c r="S57" s="93">
        <f t="shared" si="12"/>
        <v>1740000</v>
      </c>
      <c r="T57" s="140">
        <f t="shared" si="13"/>
        <v>2039009.95</v>
      </c>
      <c r="U57" s="141"/>
      <c r="V57" s="142"/>
      <c r="W57" s="26"/>
    </row>
    <row r="58" spans="1:23" ht="21.75" customHeight="1" thickBot="1" x14ac:dyDescent="0.3">
      <c r="A58" s="128" t="s">
        <v>89</v>
      </c>
      <c r="B58" s="129"/>
      <c r="C58" s="129"/>
      <c r="D58" s="129"/>
      <c r="E58" s="129"/>
      <c r="F58" s="129"/>
      <c r="G58" s="129"/>
      <c r="H58" s="129"/>
      <c r="I58" s="130"/>
      <c r="J58" s="143" t="s">
        <v>43</v>
      </c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4"/>
      <c r="V58" s="145" t="s">
        <v>49</v>
      </c>
    </row>
    <row r="59" spans="1:23" ht="13.5" customHeight="1" x14ac:dyDescent="0.25">
      <c r="A59" s="131"/>
      <c r="B59" s="132"/>
      <c r="C59" s="132"/>
      <c r="D59" s="132"/>
      <c r="E59" s="132"/>
      <c r="F59" s="132"/>
      <c r="G59" s="132"/>
      <c r="H59" s="132"/>
      <c r="I59" s="133"/>
      <c r="J59" s="231" t="s">
        <v>91</v>
      </c>
      <c r="K59" s="231"/>
      <c r="L59" s="231"/>
      <c r="M59" s="231"/>
      <c r="N59" s="231"/>
      <c r="O59" s="231"/>
      <c r="P59" s="231"/>
      <c r="Q59" s="231"/>
      <c r="R59" s="231" t="s">
        <v>92</v>
      </c>
      <c r="S59" s="231"/>
      <c r="T59" s="231"/>
      <c r="U59" s="236"/>
      <c r="V59" s="145"/>
    </row>
    <row r="60" spans="1:23" ht="13.5" customHeight="1" thickBot="1" x14ac:dyDescent="0.3">
      <c r="A60" s="134" t="s">
        <v>90</v>
      </c>
      <c r="B60" s="135"/>
      <c r="C60" s="135"/>
      <c r="D60" s="135"/>
      <c r="E60" s="135"/>
      <c r="F60" s="135"/>
      <c r="G60" s="135"/>
      <c r="H60" s="135"/>
      <c r="I60" s="136"/>
      <c r="J60" s="232"/>
      <c r="K60" s="232"/>
      <c r="L60" s="232"/>
      <c r="M60" s="232"/>
      <c r="N60" s="232"/>
      <c r="O60" s="232"/>
      <c r="P60" s="232"/>
      <c r="Q60" s="232"/>
      <c r="R60" s="232"/>
      <c r="S60" s="232"/>
      <c r="T60" s="232"/>
      <c r="U60" s="237"/>
      <c r="V60" s="145"/>
    </row>
    <row r="61" spans="1:23" ht="27" customHeight="1" x14ac:dyDescent="0.25">
      <c r="A61" s="137" t="s">
        <v>28</v>
      </c>
      <c r="B61" s="138"/>
      <c r="C61" s="138"/>
      <c r="D61" s="138"/>
      <c r="E61" s="138"/>
      <c r="F61" s="138"/>
      <c r="G61" s="138"/>
      <c r="H61" s="138"/>
      <c r="I61" s="139"/>
      <c r="J61" s="233"/>
      <c r="K61" s="232"/>
      <c r="L61" s="232"/>
      <c r="M61" s="232"/>
      <c r="N61" s="232"/>
      <c r="O61" s="232"/>
      <c r="P61" s="232"/>
      <c r="Q61" s="232"/>
      <c r="R61" s="232"/>
      <c r="S61" s="232"/>
      <c r="T61" s="232"/>
      <c r="U61" s="237"/>
      <c r="V61" s="145"/>
    </row>
    <row r="62" spans="1:23" ht="22.5" customHeight="1" thickBot="1" x14ac:dyDescent="0.3">
      <c r="A62" s="114" t="s">
        <v>94</v>
      </c>
      <c r="B62" s="115"/>
      <c r="C62" s="115"/>
      <c r="D62" s="115"/>
      <c r="E62" s="115"/>
      <c r="F62" s="115"/>
      <c r="G62" s="115"/>
      <c r="H62" s="115"/>
      <c r="I62" s="116"/>
      <c r="J62" s="234"/>
      <c r="K62" s="235"/>
      <c r="L62" s="235"/>
      <c r="M62" s="235"/>
      <c r="N62" s="235"/>
      <c r="O62" s="235"/>
      <c r="P62" s="235"/>
      <c r="Q62" s="235"/>
      <c r="R62" s="235"/>
      <c r="S62" s="235"/>
      <c r="T62" s="235"/>
      <c r="U62" s="238"/>
      <c r="V62" s="145"/>
    </row>
    <row r="63" spans="1:23" ht="15" customHeight="1" x14ac:dyDescent="0.25">
      <c r="A63" s="114" t="s">
        <v>21</v>
      </c>
      <c r="B63" s="115"/>
      <c r="C63" s="115"/>
      <c r="D63" s="115"/>
      <c r="E63" s="115"/>
      <c r="F63" s="115"/>
      <c r="G63" s="115"/>
      <c r="H63" s="115"/>
      <c r="I63" s="116"/>
      <c r="J63" s="227" t="s">
        <v>44</v>
      </c>
      <c r="K63" s="228"/>
      <c r="L63" s="228"/>
      <c r="M63" s="228"/>
      <c r="N63" s="228"/>
      <c r="O63" s="228"/>
      <c r="P63" s="228"/>
      <c r="Q63" s="228"/>
      <c r="R63" s="228"/>
      <c r="S63" s="228"/>
      <c r="T63" s="228"/>
      <c r="U63" s="228"/>
      <c r="V63" s="145"/>
    </row>
    <row r="64" spans="1:23" ht="27" customHeight="1" thickBot="1" x14ac:dyDescent="0.3">
      <c r="A64" s="114" t="s">
        <v>22</v>
      </c>
      <c r="B64" s="115"/>
      <c r="C64" s="115"/>
      <c r="D64" s="115"/>
      <c r="E64" s="115"/>
      <c r="F64" s="115"/>
      <c r="G64" s="115"/>
      <c r="H64" s="115"/>
      <c r="I64" s="116"/>
      <c r="J64" s="209" t="s">
        <v>7</v>
      </c>
      <c r="K64" s="210"/>
      <c r="L64" s="210"/>
      <c r="M64" s="210"/>
      <c r="N64" s="210"/>
      <c r="O64" s="210"/>
      <c r="P64" s="210"/>
      <c r="Q64" s="211"/>
      <c r="R64" s="6" t="s">
        <v>20</v>
      </c>
      <c r="S64" s="229" t="s">
        <v>14</v>
      </c>
      <c r="T64" s="230"/>
      <c r="U64" s="230"/>
      <c r="V64" s="146"/>
    </row>
    <row r="65" spans="1:22" ht="15" customHeight="1" x14ac:dyDescent="0.25">
      <c r="A65" s="114" t="s">
        <v>23</v>
      </c>
      <c r="B65" s="115"/>
      <c r="C65" s="115"/>
      <c r="D65" s="115"/>
      <c r="E65" s="115"/>
      <c r="F65" s="115"/>
      <c r="G65" s="115"/>
      <c r="H65" s="115"/>
      <c r="I65" s="116"/>
      <c r="J65" s="154" t="s">
        <v>8</v>
      </c>
      <c r="K65" s="155"/>
      <c r="L65" s="155"/>
      <c r="M65" s="155"/>
      <c r="N65" s="155"/>
      <c r="O65" s="155"/>
      <c r="P65" s="155"/>
      <c r="Q65" s="156"/>
      <c r="R65" s="7">
        <v>3131729.56</v>
      </c>
      <c r="S65" s="162">
        <v>4697594.34</v>
      </c>
      <c r="T65" s="163"/>
      <c r="U65" s="164"/>
      <c r="V65" s="24">
        <f>R65+S65+5000000</f>
        <v>12829323.9</v>
      </c>
    </row>
    <row r="66" spans="1:22" ht="27.75" customHeight="1" x14ac:dyDescent="0.25">
      <c r="A66" s="114" t="s">
        <v>24</v>
      </c>
      <c r="B66" s="115"/>
      <c r="C66" s="115"/>
      <c r="D66" s="115"/>
      <c r="E66" s="115"/>
      <c r="F66" s="115"/>
      <c r="G66" s="115"/>
      <c r="H66" s="115"/>
      <c r="I66" s="116"/>
      <c r="J66" s="154" t="s">
        <v>9</v>
      </c>
      <c r="K66" s="155"/>
      <c r="L66" s="155"/>
      <c r="M66" s="155"/>
      <c r="N66" s="155"/>
      <c r="O66" s="155"/>
      <c r="P66" s="155"/>
      <c r="Q66" s="156"/>
      <c r="R66" s="7">
        <v>78293.23</v>
      </c>
      <c r="S66" s="218"/>
      <c r="T66" s="219"/>
      <c r="U66" s="220"/>
      <c r="V66" s="18">
        <v>3078293.23</v>
      </c>
    </row>
    <row r="67" spans="1:22" s="1" customFormat="1" ht="27.75" customHeight="1" x14ac:dyDescent="0.25">
      <c r="A67" s="114" t="s">
        <v>25</v>
      </c>
      <c r="B67" s="115"/>
      <c r="C67" s="115"/>
      <c r="D67" s="115"/>
      <c r="E67" s="115"/>
      <c r="F67" s="115"/>
      <c r="G67" s="115"/>
      <c r="H67" s="115"/>
      <c r="I67" s="116"/>
      <c r="J67" s="154" t="s">
        <v>10</v>
      </c>
      <c r="K67" s="155"/>
      <c r="L67" s="155"/>
      <c r="M67" s="155"/>
      <c r="N67" s="155"/>
      <c r="O67" s="155"/>
      <c r="P67" s="155"/>
      <c r="Q67" s="156"/>
      <c r="R67" s="8">
        <v>313172.92</v>
      </c>
      <c r="S67" s="218"/>
      <c r="T67" s="219"/>
      <c r="U67" s="220"/>
      <c r="V67" s="18">
        <v>3313172.92</v>
      </c>
    </row>
    <row r="68" spans="1:22" s="1" customFormat="1" ht="27.75" customHeight="1" thickBot="1" x14ac:dyDescent="0.3">
      <c r="A68" s="117" t="s">
        <v>26</v>
      </c>
      <c r="B68" s="118"/>
      <c r="C68" s="118"/>
      <c r="D68" s="118"/>
      <c r="E68" s="118"/>
      <c r="F68" s="118"/>
      <c r="G68" s="118"/>
      <c r="H68" s="118"/>
      <c r="I68" s="119"/>
      <c r="J68" s="159" t="s">
        <v>11</v>
      </c>
      <c r="K68" s="160"/>
      <c r="L68" s="160"/>
      <c r="M68" s="160"/>
      <c r="N68" s="160"/>
      <c r="O68" s="160"/>
      <c r="P68" s="160"/>
      <c r="Q68" s="160"/>
      <c r="R68" s="161"/>
      <c r="S68" s="224">
        <v>3131240</v>
      </c>
      <c r="T68" s="225"/>
      <c r="U68" s="226"/>
      <c r="V68" s="19">
        <f>S68</f>
        <v>3131240</v>
      </c>
    </row>
    <row r="69" spans="1:22" s="1" customFormat="1" ht="20.25" customHeight="1" x14ac:dyDescent="0.25">
      <c r="A69" s="200" t="s">
        <v>76</v>
      </c>
      <c r="B69" s="201"/>
      <c r="C69" s="201"/>
      <c r="D69" s="201"/>
      <c r="E69" s="201"/>
      <c r="F69" s="201"/>
      <c r="G69" s="201"/>
      <c r="H69" s="201"/>
      <c r="I69" s="201"/>
      <c r="J69" s="201"/>
      <c r="K69" s="201"/>
      <c r="L69" s="201"/>
      <c r="M69" s="201"/>
      <c r="N69" s="201"/>
      <c r="O69" s="201"/>
      <c r="P69" s="201"/>
      <c r="Q69" s="201"/>
      <c r="R69" s="201"/>
      <c r="S69" s="201"/>
      <c r="T69" s="201"/>
      <c r="U69" s="201"/>
      <c r="V69" s="202"/>
    </row>
    <row r="70" spans="1:22" s="1" customFormat="1" ht="15.75" customHeight="1" x14ac:dyDescent="0.25">
      <c r="A70" s="203" t="s">
        <v>93</v>
      </c>
      <c r="B70" s="204"/>
      <c r="C70" s="204"/>
      <c r="D70" s="204"/>
      <c r="E70" s="204"/>
      <c r="F70" s="204"/>
      <c r="G70" s="204"/>
      <c r="H70" s="204"/>
      <c r="I70" s="204"/>
      <c r="J70" s="204"/>
      <c r="K70" s="204"/>
      <c r="L70" s="204"/>
      <c r="M70" s="204"/>
      <c r="N70" s="204"/>
      <c r="O70" s="204"/>
      <c r="P70" s="204"/>
      <c r="Q70" s="204"/>
      <c r="R70" s="204"/>
      <c r="S70" s="204"/>
      <c r="T70" s="204"/>
      <c r="U70" s="204"/>
      <c r="V70" s="205"/>
    </row>
    <row r="71" spans="1:22" ht="15.75" thickBot="1" x14ac:dyDescent="0.3">
      <c r="A71" s="206" t="s">
        <v>82</v>
      </c>
      <c r="B71" s="207"/>
      <c r="C71" s="207"/>
      <c r="D71" s="207"/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7"/>
      <c r="P71" s="207"/>
      <c r="Q71" s="207"/>
      <c r="R71" s="207"/>
      <c r="S71" s="207"/>
      <c r="T71" s="207"/>
      <c r="U71" s="207"/>
      <c r="V71" s="208"/>
    </row>
    <row r="75" spans="1:22" x14ac:dyDescent="0.25">
      <c r="D75" s="20"/>
      <c r="E75" s="20"/>
      <c r="F75" s="63"/>
      <c r="G75" s="20"/>
      <c r="H75" s="20"/>
      <c r="I75" s="20"/>
    </row>
    <row r="76" spans="1:22" x14ac:dyDescent="0.25">
      <c r="D76" s="20"/>
      <c r="E76" s="20"/>
      <c r="F76" s="63"/>
      <c r="G76" s="20"/>
      <c r="H76" s="20"/>
      <c r="I76" s="20"/>
    </row>
    <row r="77" spans="1:22" x14ac:dyDescent="0.25">
      <c r="D77" s="20"/>
      <c r="E77" s="20"/>
      <c r="F77" s="63"/>
      <c r="G77" s="20"/>
      <c r="H77" s="20"/>
      <c r="I77" s="20"/>
    </row>
    <row r="78" spans="1:22" x14ac:dyDescent="0.25">
      <c r="D78" s="20"/>
      <c r="E78" s="20"/>
      <c r="F78" s="63"/>
      <c r="G78" s="20"/>
      <c r="H78" s="20"/>
      <c r="I78" s="20"/>
    </row>
    <row r="79" spans="1:22" x14ac:dyDescent="0.25">
      <c r="D79" s="20"/>
      <c r="E79" s="20"/>
      <c r="F79" s="63"/>
      <c r="G79" s="20"/>
      <c r="H79" s="20"/>
      <c r="I79" s="20"/>
    </row>
    <row r="80" spans="1:22" x14ac:dyDescent="0.25">
      <c r="D80" s="20"/>
      <c r="E80" s="20"/>
      <c r="F80" s="63"/>
      <c r="G80" s="20"/>
      <c r="H80" s="20"/>
      <c r="I80" s="20"/>
    </row>
    <row r="81" spans="1:9" x14ac:dyDescent="0.25">
      <c r="D81" s="20"/>
      <c r="E81" s="20"/>
      <c r="F81" s="63"/>
      <c r="G81" s="20"/>
      <c r="H81" s="20"/>
      <c r="I81" s="20"/>
    </row>
    <row r="82" spans="1:9" x14ac:dyDescent="0.25">
      <c r="D82" s="20"/>
      <c r="E82" s="20"/>
      <c r="F82" s="63"/>
      <c r="G82" s="20"/>
      <c r="H82" s="20"/>
      <c r="I82" s="20"/>
    </row>
    <row r="90" spans="1:9" x14ac:dyDescent="0.25">
      <c r="A90" s="10" t="s">
        <v>3</v>
      </c>
      <c r="B90" s="3" t="s">
        <v>51</v>
      </c>
      <c r="C90" s="28">
        <v>6026</v>
      </c>
    </row>
    <row r="91" spans="1:9" x14ac:dyDescent="0.25">
      <c r="A91" s="10" t="s">
        <v>15</v>
      </c>
      <c r="B91" s="3" t="s">
        <v>51</v>
      </c>
      <c r="C91" s="28">
        <v>6026</v>
      </c>
    </row>
    <row r="92" spans="1:9" x14ac:dyDescent="0.25">
      <c r="A92" s="10" t="s">
        <v>16</v>
      </c>
      <c r="B92" s="3" t="s">
        <v>52</v>
      </c>
      <c r="C92" s="28">
        <v>6628</v>
      </c>
    </row>
    <row r="93" spans="1:9" x14ac:dyDescent="0.25">
      <c r="A93" s="10" t="s">
        <v>4</v>
      </c>
      <c r="B93" s="3" t="s">
        <v>53</v>
      </c>
      <c r="C93" s="28">
        <v>7233</v>
      </c>
    </row>
    <row r="94" spans="1:9" x14ac:dyDescent="0.25">
      <c r="A94" s="10" t="s">
        <v>17</v>
      </c>
      <c r="B94" s="3" t="s">
        <v>54</v>
      </c>
      <c r="C94" s="28">
        <v>7834</v>
      </c>
    </row>
    <row r="95" spans="1:9" x14ac:dyDescent="0.25">
      <c r="A95" s="10" t="s">
        <v>18</v>
      </c>
      <c r="B95" s="3" t="s">
        <v>55</v>
      </c>
      <c r="C95" s="28">
        <v>8437</v>
      </c>
    </row>
    <row r="96" spans="1:9" x14ac:dyDescent="0.25">
      <c r="A96" s="10" t="s">
        <v>19</v>
      </c>
      <c r="B96" s="3" t="s">
        <v>56</v>
      </c>
      <c r="C96" s="28">
        <v>9040</v>
      </c>
    </row>
    <row r="97" spans="1:3" x14ac:dyDescent="0.25">
      <c r="A97" s="10" t="s">
        <v>5</v>
      </c>
      <c r="B97" s="3" t="s">
        <v>57</v>
      </c>
      <c r="C97" s="28">
        <v>9641</v>
      </c>
    </row>
    <row r="98" spans="1:3" x14ac:dyDescent="0.25">
      <c r="A98" s="10" t="s">
        <v>19</v>
      </c>
      <c r="B98" s="3" t="s">
        <v>58</v>
      </c>
      <c r="C98" s="28">
        <v>10244</v>
      </c>
    </row>
    <row r="99" spans="1:3" x14ac:dyDescent="0.25">
      <c r="A99" s="34" t="s">
        <v>6</v>
      </c>
      <c r="B99" s="6" t="s">
        <v>59</v>
      </c>
      <c r="C99" s="35">
        <v>12052</v>
      </c>
    </row>
    <row r="100" spans="1:3" x14ac:dyDescent="0.25">
      <c r="A100" s="21" t="s">
        <v>29</v>
      </c>
      <c r="B100" s="22" t="s">
        <v>59</v>
      </c>
      <c r="C100" s="23">
        <v>12052</v>
      </c>
    </row>
    <row r="101" spans="1:3" x14ac:dyDescent="0.25">
      <c r="A101" s="11" t="s">
        <v>30</v>
      </c>
      <c r="B101" s="39" t="s">
        <v>60</v>
      </c>
      <c r="C101" s="23">
        <v>12654</v>
      </c>
    </row>
    <row r="102" spans="1:3" x14ac:dyDescent="0.25">
      <c r="A102" s="11" t="s">
        <v>31</v>
      </c>
      <c r="B102" s="39" t="s">
        <v>60</v>
      </c>
      <c r="C102" s="23">
        <v>12654</v>
      </c>
    </row>
    <row r="103" spans="1:3" x14ac:dyDescent="0.25">
      <c r="A103" s="11" t="s">
        <v>32</v>
      </c>
      <c r="B103" s="39" t="s">
        <v>61</v>
      </c>
      <c r="C103" s="23">
        <v>13255</v>
      </c>
    </row>
    <row r="104" spans="1:3" x14ac:dyDescent="0.25">
      <c r="A104" s="11" t="s">
        <v>33</v>
      </c>
      <c r="B104" s="39" t="s">
        <v>61</v>
      </c>
      <c r="C104" s="23">
        <v>13255</v>
      </c>
    </row>
    <row r="105" spans="1:3" x14ac:dyDescent="0.25">
      <c r="A105" s="11" t="s">
        <v>34</v>
      </c>
      <c r="B105" s="39" t="s">
        <v>62</v>
      </c>
      <c r="C105" s="23">
        <v>13860</v>
      </c>
    </row>
    <row r="106" spans="1:3" x14ac:dyDescent="0.25">
      <c r="A106" s="11" t="s">
        <v>35</v>
      </c>
      <c r="B106" s="39" t="s">
        <v>62</v>
      </c>
      <c r="C106" s="23">
        <v>13860</v>
      </c>
    </row>
    <row r="107" spans="1:3" x14ac:dyDescent="0.25">
      <c r="A107" s="11" t="s">
        <v>36</v>
      </c>
      <c r="B107" s="39" t="s">
        <v>63</v>
      </c>
      <c r="C107" s="23">
        <v>14462</v>
      </c>
    </row>
    <row r="108" spans="1:3" x14ac:dyDescent="0.25">
      <c r="A108" s="13" t="s">
        <v>37</v>
      </c>
      <c r="B108" s="39" t="s">
        <v>63</v>
      </c>
      <c r="C108" s="23">
        <v>14462</v>
      </c>
    </row>
    <row r="109" spans="1:3" x14ac:dyDescent="0.25">
      <c r="A109" s="14" t="s">
        <v>38</v>
      </c>
      <c r="B109" s="39" t="s">
        <v>63</v>
      </c>
      <c r="C109" s="23">
        <v>14462</v>
      </c>
    </row>
    <row r="110" spans="1:3" x14ac:dyDescent="0.25">
      <c r="A110" s="14" t="s">
        <v>39</v>
      </c>
      <c r="B110" s="39" t="s">
        <v>63</v>
      </c>
      <c r="C110" s="23">
        <v>14462</v>
      </c>
    </row>
    <row r="111" spans="1:3" x14ac:dyDescent="0.25">
      <c r="A111" s="14" t="s">
        <v>40</v>
      </c>
      <c r="B111" s="39" t="s">
        <v>63</v>
      </c>
      <c r="C111" s="23">
        <v>14462</v>
      </c>
    </row>
    <row r="112" spans="1:3" x14ac:dyDescent="0.25">
      <c r="A112" s="36" t="s">
        <v>41</v>
      </c>
      <c r="B112" s="37" t="s">
        <v>64</v>
      </c>
      <c r="C112" s="38">
        <v>15667</v>
      </c>
    </row>
  </sheetData>
  <mergeCells count="121">
    <mergeCell ref="J67:Q67"/>
    <mergeCell ref="S67:U67"/>
    <mergeCell ref="J68:R68"/>
    <mergeCell ref="S68:U68"/>
    <mergeCell ref="A29:V29"/>
    <mergeCell ref="A28:V28"/>
    <mergeCell ref="A30:V30"/>
    <mergeCell ref="J32:W32"/>
    <mergeCell ref="J18:Q21"/>
    <mergeCell ref="R18:U21"/>
    <mergeCell ref="O42:O44"/>
    <mergeCell ref="K43:K44"/>
    <mergeCell ref="L43:L44"/>
    <mergeCell ref="A40:V40"/>
    <mergeCell ref="A41:V41"/>
    <mergeCell ref="A42:J42"/>
    <mergeCell ref="P42:S42"/>
    <mergeCell ref="J23:Q23"/>
    <mergeCell ref="S23:U23"/>
    <mergeCell ref="A43:A44"/>
    <mergeCell ref="B43:B44"/>
    <mergeCell ref="C43:C44"/>
    <mergeCell ref="D43:D44"/>
    <mergeCell ref="F43:F44"/>
    <mergeCell ref="J43:J44"/>
    <mergeCell ref="R43:S43"/>
    <mergeCell ref="N43:N44"/>
    <mergeCell ref="K42:N42"/>
    <mergeCell ref="E43:E44"/>
    <mergeCell ref="S65:U65"/>
    <mergeCell ref="S64:U64"/>
    <mergeCell ref="S66:U66"/>
    <mergeCell ref="J59:Q62"/>
    <mergeCell ref="R59:U62"/>
    <mergeCell ref="J63:U63"/>
    <mergeCell ref="J66:Q66"/>
    <mergeCell ref="J25:Q25"/>
    <mergeCell ref="J26:Q26"/>
    <mergeCell ref="A69:V69"/>
    <mergeCell ref="A70:V70"/>
    <mergeCell ref="A71:V71"/>
    <mergeCell ref="J64:Q64"/>
    <mergeCell ref="J65:Q65"/>
    <mergeCell ref="V17:V23"/>
    <mergeCell ref="J5:J6"/>
    <mergeCell ref="T54:V54"/>
    <mergeCell ref="T12:V12"/>
    <mergeCell ref="T13:V13"/>
    <mergeCell ref="T14:V14"/>
    <mergeCell ref="T15:V15"/>
    <mergeCell ref="T16:V16"/>
    <mergeCell ref="T42:V44"/>
    <mergeCell ref="T45:V45"/>
    <mergeCell ref="S25:U25"/>
    <mergeCell ref="S26:U26"/>
    <mergeCell ref="A5:A6"/>
    <mergeCell ref="B5:B6"/>
    <mergeCell ref="D5:D6"/>
    <mergeCell ref="F5:F6"/>
    <mergeCell ref="T46:V46"/>
    <mergeCell ref="S27:U27"/>
    <mergeCell ref="J22:U22"/>
    <mergeCell ref="T55:V55"/>
    <mergeCell ref="T56:V56"/>
    <mergeCell ref="J24:Q24"/>
    <mergeCell ref="J17:U17"/>
    <mergeCell ref="J27:R27"/>
    <mergeCell ref="S24:U24"/>
    <mergeCell ref="A1:V1"/>
    <mergeCell ref="P4:S4"/>
    <mergeCell ref="T4:V6"/>
    <mergeCell ref="T7:V7"/>
    <mergeCell ref="T8:V8"/>
    <mergeCell ref="T9:V9"/>
    <mergeCell ref="T10:V10"/>
    <mergeCell ref="T11:V11"/>
    <mergeCell ref="R5:S5"/>
    <mergeCell ref="K4:N4"/>
    <mergeCell ref="N5:N6"/>
    <mergeCell ref="A2:V2"/>
    <mergeCell ref="K5:K6"/>
    <mergeCell ref="L5:L6"/>
    <mergeCell ref="O4:O6"/>
    <mergeCell ref="C5:C6"/>
    <mergeCell ref="A4:J4"/>
    <mergeCell ref="E5:E6"/>
    <mergeCell ref="A24:I24"/>
    <mergeCell ref="A25:I25"/>
    <mergeCell ref="A26:I26"/>
    <mergeCell ref="A27:I27"/>
    <mergeCell ref="T53:V53"/>
    <mergeCell ref="T52:V52"/>
    <mergeCell ref="T51:V51"/>
    <mergeCell ref="T49:V49"/>
    <mergeCell ref="T50:V50"/>
    <mergeCell ref="T48:V48"/>
    <mergeCell ref="T47:V47"/>
    <mergeCell ref="A62:I62"/>
    <mergeCell ref="A63:I63"/>
    <mergeCell ref="A64:I64"/>
    <mergeCell ref="A65:I65"/>
    <mergeCell ref="A66:I66"/>
    <mergeCell ref="A67:I67"/>
    <mergeCell ref="A68:I68"/>
    <mergeCell ref="A3:V3"/>
    <mergeCell ref="M43:M44"/>
    <mergeCell ref="G43:I43"/>
    <mergeCell ref="A58:I59"/>
    <mergeCell ref="A60:I60"/>
    <mergeCell ref="A61:I61"/>
    <mergeCell ref="T57:V57"/>
    <mergeCell ref="J58:U58"/>
    <mergeCell ref="V58:V64"/>
    <mergeCell ref="M5:M6"/>
    <mergeCell ref="G5:I5"/>
    <mergeCell ref="A17:I18"/>
    <mergeCell ref="A19:I19"/>
    <mergeCell ref="A20:I20"/>
    <mergeCell ref="A21:I21"/>
    <mergeCell ref="A22:I22"/>
    <mergeCell ref="A23:I23"/>
  </mergeCells>
  <printOptions horizontalCentered="1" verticalCentered="1"/>
  <pageMargins left="0.23622047244094491" right="0.23622047244094491" top="0.15748031496062992" bottom="0.15748031496062992" header="0.31496062992125984" footer="0.31496062992125984"/>
  <pageSetup paperSize="9" scale="4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8:O1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user_1991</cp:lastModifiedBy>
  <cp:lastPrinted>2023-04-22T12:42:14Z</cp:lastPrinted>
  <dcterms:created xsi:type="dcterms:W3CDTF">2022-07-05T14:05:13Z</dcterms:created>
  <dcterms:modified xsi:type="dcterms:W3CDTF">2023-04-22T12:42:20Z</dcterms:modified>
</cp:coreProperties>
</file>