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 activeTab="2"/>
  </bookViews>
  <sheets>
    <sheet name="Лист1" sheetId="1" r:id="rId1"/>
    <sheet name="Лист2" sheetId="2" r:id="rId2"/>
    <sheet name="524 и 546 554 зрк с п сб и 313 " sheetId="3" r:id="rId3"/>
  </sheets>
  <definedNames>
    <definedName name="__xlnm_Print_Area" localSheetId="2">'524 и 546 554 зрк с п сб и 313 '!$A$2:$I$193</definedName>
    <definedName name="__xlnm_Print_Area_0" localSheetId="2">'524 и 546 554 зрк с п сб и 313 '!$A$2:$I$194</definedName>
    <definedName name="__xlnm_Print_Area_0_0" localSheetId="2">'524 и 546 554 зрк с п сб и 313 '!$A$2:$H$193</definedName>
    <definedName name="__xlnm_Print_Area_0_0_0" localSheetId="2">'524 и 546 554 зрк с п сб и 313 '!$A$2:$H$194</definedName>
    <definedName name="__xlnm_Print_Area_0_0_0_0" localSheetId="2">'524 и 546 554 зрк с п сб и 313 '!$A$2:$G$194</definedName>
    <definedName name="Excel_BuiltIn_Print_Area" localSheetId="2">'524 и 546 554 зрк с п сб и 313 '!$A$2:$I$194</definedName>
    <definedName name="_xlnm.Print_Area" localSheetId="2">'524 и 546 554 зрк с п сб и 313 '!$A$1:$J$194</definedName>
  </definedNames>
  <calcPr calcId="124519" iterateDelta="1E-4"/>
</workbook>
</file>

<file path=xl/calcChain.xml><?xml version="1.0" encoding="utf-8"?>
<calcChain xmlns="http://schemas.openxmlformats.org/spreadsheetml/2006/main">
  <c r="G19" i="3"/>
  <c r="H19"/>
  <c r="I19"/>
  <c r="J19"/>
  <c r="F22"/>
  <c r="F19" s="1"/>
  <c r="G24"/>
  <c r="H24"/>
  <c r="I24"/>
  <c r="J24"/>
  <c r="F27"/>
  <c r="F24" s="1"/>
  <c r="G29"/>
  <c r="H29"/>
  <c r="I29"/>
  <c r="J29"/>
  <c r="F32"/>
  <c r="F29" s="1"/>
  <c r="G34"/>
  <c r="H34"/>
  <c r="I34"/>
  <c r="J34"/>
  <c r="F37"/>
  <c r="F34" s="1"/>
  <c r="G39"/>
  <c r="H39"/>
  <c r="I39"/>
  <c r="J39"/>
  <c r="J17" s="1"/>
  <c r="J14" s="1"/>
  <c r="J192" s="1"/>
  <c r="F42"/>
  <c r="F39" s="1"/>
  <c r="H44"/>
  <c r="H17" s="1"/>
  <c r="H14" s="1"/>
  <c r="H192" s="1"/>
  <c r="J44"/>
  <c r="G47"/>
  <c r="G44" s="1"/>
  <c r="H47"/>
  <c r="I47"/>
  <c r="I44" s="1"/>
  <c r="J47"/>
  <c r="F49"/>
  <c r="G49"/>
  <c r="H49"/>
  <c r="I49"/>
  <c r="J49"/>
  <c r="F52"/>
  <c r="F54"/>
  <c r="G54"/>
  <c r="H54"/>
  <c r="I54"/>
  <c r="J54"/>
  <c r="F57"/>
  <c r="F59"/>
  <c r="G59"/>
  <c r="H59"/>
  <c r="I59"/>
  <c r="J59"/>
  <c r="F62"/>
  <c r="F64"/>
  <c r="G64"/>
  <c r="H64"/>
  <c r="I64"/>
  <c r="J64"/>
  <c r="F67"/>
  <c r="F69"/>
  <c r="G69"/>
  <c r="H69"/>
  <c r="I69"/>
  <c r="J69"/>
  <c r="F72"/>
  <c r="F74"/>
  <c r="G74"/>
  <c r="H74"/>
  <c r="I74"/>
  <c r="J74"/>
  <c r="F77"/>
  <c r="F79"/>
  <c r="G79"/>
  <c r="H79"/>
  <c r="I79"/>
  <c r="J79"/>
  <c r="F82"/>
  <c r="F84"/>
  <c r="G84"/>
  <c r="H84"/>
  <c r="I84"/>
  <c r="J84"/>
  <c r="F87"/>
  <c r="F89"/>
  <c r="G89"/>
  <c r="H89"/>
  <c r="I89"/>
  <c r="J89"/>
  <c r="F92"/>
  <c r="F94"/>
  <c r="G94"/>
  <c r="H94"/>
  <c r="I94"/>
  <c r="J94"/>
  <c r="F97"/>
  <c r="H99"/>
  <c r="J99"/>
  <c r="G102"/>
  <c r="G99" s="1"/>
  <c r="H102"/>
  <c r="I102"/>
  <c r="I99" s="1"/>
  <c r="J102"/>
  <c r="F104"/>
  <c r="G104"/>
  <c r="H104"/>
  <c r="I104"/>
  <c r="J104"/>
  <c r="F107"/>
  <c r="F102" s="1"/>
  <c r="F99" s="1"/>
  <c r="G112"/>
  <c r="G109" s="1"/>
  <c r="I112"/>
  <c r="I109" s="1"/>
  <c r="G114"/>
  <c r="H117"/>
  <c r="H112" s="1"/>
  <c r="H109" s="1"/>
  <c r="I117"/>
  <c r="I114" s="1"/>
  <c r="J117"/>
  <c r="J112" s="1"/>
  <c r="J109" s="1"/>
  <c r="G119"/>
  <c r="G122"/>
  <c r="H122"/>
  <c r="F122" s="1"/>
  <c r="I122"/>
  <c r="J122"/>
  <c r="I124"/>
  <c r="H126"/>
  <c r="H124" s="1"/>
  <c r="I126"/>
  <c r="J126"/>
  <c r="J124" s="1"/>
  <c r="G129"/>
  <c r="H129"/>
  <c r="I129"/>
  <c r="J129"/>
  <c r="F131"/>
  <c r="F129" s="1"/>
  <c r="G134"/>
  <c r="G126" s="1"/>
  <c r="H134"/>
  <c r="I134"/>
  <c r="J134"/>
  <c r="F136"/>
  <c r="F134" s="1"/>
  <c r="F124" s="1"/>
  <c r="F137"/>
  <c r="F139"/>
  <c r="G139"/>
  <c r="H139"/>
  <c r="I139"/>
  <c r="J139"/>
  <c r="F141"/>
  <c r="F144"/>
  <c r="G144"/>
  <c r="H144"/>
  <c r="I144"/>
  <c r="J144"/>
  <c r="F146"/>
  <c r="F149"/>
  <c r="G149"/>
  <c r="H149"/>
  <c r="I149"/>
  <c r="J149"/>
  <c r="F151"/>
  <c r="F154"/>
  <c r="G154"/>
  <c r="H154"/>
  <c r="I154"/>
  <c r="J154"/>
  <c r="F156"/>
  <c r="G159"/>
  <c r="H160"/>
  <c r="H120" s="1"/>
  <c r="I160"/>
  <c r="I159" s="1"/>
  <c r="J160"/>
  <c r="J120" s="1"/>
  <c r="G164"/>
  <c r="I164"/>
  <c r="J164"/>
  <c r="F166"/>
  <c r="F164" s="1"/>
  <c r="H166"/>
  <c r="H121" s="1"/>
  <c r="G169"/>
  <c r="H170"/>
  <c r="F170" s="1"/>
  <c r="F169" s="1"/>
  <c r="I170"/>
  <c r="I169" s="1"/>
  <c r="J170"/>
  <c r="J169" s="1"/>
  <c r="G174"/>
  <c r="H175"/>
  <c r="H174" s="1"/>
  <c r="I175"/>
  <c r="I174" s="1"/>
  <c r="J175"/>
  <c r="J174" s="1"/>
  <c r="G179"/>
  <c r="H181"/>
  <c r="F181" s="1"/>
  <c r="F179" s="1"/>
  <c r="I181"/>
  <c r="I179" s="1"/>
  <c r="J181"/>
  <c r="J121" s="1"/>
  <c r="J191" s="1"/>
  <c r="G184"/>
  <c r="I184"/>
  <c r="J184"/>
  <c r="F185"/>
  <c r="H186"/>
  <c r="H184" s="1"/>
  <c r="G190"/>
  <c r="G191"/>
  <c r="G24" i="1"/>
  <c r="G21" s="1"/>
  <c r="H24"/>
  <c r="H21" s="1"/>
  <c r="I24"/>
  <c r="I21" s="1"/>
  <c r="J24"/>
  <c r="J21" s="1"/>
  <c r="K24"/>
  <c r="K21" s="1"/>
  <c r="G26"/>
  <c r="H26"/>
  <c r="I26"/>
  <c r="J26"/>
  <c r="K26"/>
  <c r="F29"/>
  <c r="F24" s="1"/>
  <c r="G31"/>
  <c r="H31"/>
  <c r="I31"/>
  <c r="J31"/>
  <c r="K31"/>
  <c r="F34"/>
  <c r="F31" s="1"/>
  <c r="G36"/>
  <c r="H36"/>
  <c r="I36"/>
  <c r="J36"/>
  <c r="K36"/>
  <c r="F39"/>
  <c r="F36" s="1"/>
  <c r="G44"/>
  <c r="G41" s="1"/>
  <c r="H44"/>
  <c r="H41" s="1"/>
  <c r="I44"/>
  <c r="I41" s="1"/>
  <c r="J44"/>
  <c r="J41" s="1"/>
  <c r="K44"/>
  <c r="K41" s="1"/>
  <c r="G46"/>
  <c r="H46"/>
  <c r="I46"/>
  <c r="J46"/>
  <c r="K46"/>
  <c r="F49"/>
  <c r="F44" s="1"/>
  <c r="F41" s="1"/>
  <c r="G51"/>
  <c r="H51"/>
  <c r="I51"/>
  <c r="J51"/>
  <c r="K51"/>
  <c r="F54"/>
  <c r="F51" s="1"/>
  <c r="G56"/>
  <c r="H56"/>
  <c r="I56"/>
  <c r="J56"/>
  <c r="K56"/>
  <c r="F59"/>
  <c r="F56" s="1"/>
  <c r="G61"/>
  <c r="H61"/>
  <c r="I61"/>
  <c r="J61"/>
  <c r="K61"/>
  <c r="F64"/>
  <c r="F61" s="1"/>
  <c r="G69"/>
  <c r="G66" s="1"/>
  <c r="H69"/>
  <c r="H66" s="1"/>
  <c r="I69"/>
  <c r="I66" s="1"/>
  <c r="J69"/>
  <c r="J66" s="1"/>
  <c r="K69"/>
  <c r="K66" s="1"/>
  <c r="G71"/>
  <c r="F74"/>
  <c r="F69" s="1"/>
  <c r="F66" s="1"/>
  <c r="G76"/>
  <c r="H76"/>
  <c r="I76"/>
  <c r="J76"/>
  <c r="K76"/>
  <c r="F79"/>
  <c r="F76" s="1"/>
  <c r="F81"/>
  <c r="H81"/>
  <c r="I81"/>
  <c r="J81"/>
  <c r="K81"/>
  <c r="F84"/>
  <c r="I86"/>
  <c r="H89"/>
  <c r="H86" s="1"/>
  <c r="I89"/>
  <c r="F91"/>
  <c r="H91"/>
  <c r="I91"/>
  <c r="F94"/>
  <c r="F89" s="1"/>
  <c r="F86" s="1"/>
  <c r="F96"/>
  <c r="H96"/>
  <c r="I96"/>
  <c r="F99"/>
  <c r="G104"/>
  <c r="G101" s="1"/>
  <c r="H104"/>
  <c r="H101" s="1"/>
  <c r="I104"/>
  <c r="I101" s="1"/>
  <c r="J104"/>
  <c r="J101" s="1"/>
  <c r="K104"/>
  <c r="K101" s="1"/>
  <c r="G106"/>
  <c r="H106"/>
  <c r="I106"/>
  <c r="J106"/>
  <c r="K106"/>
  <c r="F109"/>
  <c r="F104" s="1"/>
  <c r="F101" s="1"/>
  <c r="G111"/>
  <c r="F114"/>
  <c r="F111" s="1"/>
  <c r="H119"/>
  <c r="H116" s="1"/>
  <c r="J119"/>
  <c r="J116" s="1"/>
  <c r="F121"/>
  <c r="F119" s="1"/>
  <c r="F116" s="1"/>
  <c r="H121"/>
  <c r="I121"/>
  <c r="I119" s="1"/>
  <c r="I116" s="1"/>
  <c r="J121"/>
  <c r="K121"/>
  <c r="K119" s="1"/>
  <c r="K116" s="1"/>
  <c r="F124"/>
  <c r="F126"/>
  <c r="H126"/>
  <c r="I126"/>
  <c r="J126"/>
  <c r="K126"/>
  <c r="F129"/>
  <c r="H134"/>
  <c r="H131" s="1"/>
  <c r="H136"/>
  <c r="I139"/>
  <c r="F139" s="1"/>
  <c r="F136" s="1"/>
  <c r="F134" s="1"/>
  <c r="F131" s="1"/>
  <c r="J139"/>
  <c r="J136" s="1"/>
  <c r="J134" s="1"/>
  <c r="J131" s="1"/>
  <c r="K139"/>
  <c r="K136" s="1"/>
  <c r="K134" s="1"/>
  <c r="K131" s="1"/>
  <c r="G157"/>
  <c r="H157"/>
  <c r="I157"/>
  <c r="I156" s="1"/>
  <c r="G163"/>
  <c r="F163" s="1"/>
  <c r="H163"/>
  <c r="H158" s="1"/>
  <c r="H390" s="1"/>
  <c r="I163"/>
  <c r="I158" s="1"/>
  <c r="I390" s="1"/>
  <c r="J163"/>
  <c r="J158" s="1"/>
  <c r="J390" s="1"/>
  <c r="K163"/>
  <c r="K158" s="1"/>
  <c r="K390" s="1"/>
  <c r="G166"/>
  <c r="G161" s="1"/>
  <c r="H166"/>
  <c r="I166"/>
  <c r="J166"/>
  <c r="K166"/>
  <c r="F168"/>
  <c r="F166" s="1"/>
  <c r="G171"/>
  <c r="H171"/>
  <c r="H161" s="1"/>
  <c r="I171"/>
  <c r="J171"/>
  <c r="K171"/>
  <c r="F173"/>
  <c r="F171" s="1"/>
  <c r="F161" s="1"/>
  <c r="G176"/>
  <c r="H176"/>
  <c r="I176"/>
  <c r="J176"/>
  <c r="K176"/>
  <c r="F178"/>
  <c r="F176" s="1"/>
  <c r="G181"/>
  <c r="H181"/>
  <c r="I181"/>
  <c r="J181"/>
  <c r="K181"/>
  <c r="F182"/>
  <c r="G186"/>
  <c r="F188"/>
  <c r="F186" s="1"/>
  <c r="G191"/>
  <c r="H191"/>
  <c r="I191"/>
  <c r="J191"/>
  <c r="K191"/>
  <c r="F193"/>
  <c r="F191" s="1"/>
  <c r="G196"/>
  <c r="H196"/>
  <c r="I196"/>
  <c r="J196"/>
  <c r="K196"/>
  <c r="F198"/>
  <c r="F196" s="1"/>
  <c r="G201"/>
  <c r="H201"/>
  <c r="I201"/>
  <c r="J201"/>
  <c r="K201"/>
  <c r="F202"/>
  <c r="F201" s="1"/>
  <c r="G206"/>
  <c r="F208"/>
  <c r="F206" s="1"/>
  <c r="G211"/>
  <c r="F213"/>
  <c r="F211" s="1"/>
  <c r="G216"/>
  <c r="F218"/>
  <c r="F216" s="1"/>
  <c r="G226"/>
  <c r="F228"/>
  <c r="F226" s="1"/>
  <c r="G231"/>
  <c r="F233"/>
  <c r="F231" s="1"/>
  <c r="G236"/>
  <c r="F238"/>
  <c r="F236" s="1"/>
  <c r="G241"/>
  <c r="F243"/>
  <c r="F241" s="1"/>
  <c r="G246"/>
  <c r="H246"/>
  <c r="I246"/>
  <c r="J246"/>
  <c r="K246"/>
  <c r="F248"/>
  <c r="F246" s="1"/>
  <c r="G256"/>
  <c r="H256"/>
  <c r="I256"/>
  <c r="J256"/>
  <c r="K256"/>
  <c r="F258"/>
  <c r="F256" s="1"/>
  <c r="G261"/>
  <c r="F263"/>
  <c r="F261" s="1"/>
  <c r="G266"/>
  <c r="H266"/>
  <c r="I266"/>
  <c r="J266"/>
  <c r="K266"/>
  <c r="F268"/>
  <c r="F266" s="1"/>
  <c r="G271"/>
  <c r="H271"/>
  <c r="I271"/>
  <c r="J271"/>
  <c r="K271"/>
  <c r="F273"/>
  <c r="F271" s="1"/>
  <c r="G276"/>
  <c r="H276"/>
  <c r="I276"/>
  <c r="J276"/>
  <c r="K276"/>
  <c r="F278"/>
  <c r="F276" s="1"/>
  <c r="G281"/>
  <c r="F283"/>
  <c r="F281" s="1"/>
  <c r="G286"/>
  <c r="F288"/>
  <c r="F286" s="1"/>
  <c r="G291"/>
  <c r="H291"/>
  <c r="I291"/>
  <c r="J291"/>
  <c r="K291"/>
  <c r="F292"/>
  <c r="F291" s="1"/>
  <c r="G296"/>
  <c r="H296"/>
  <c r="I296"/>
  <c r="J296"/>
  <c r="K296"/>
  <c r="F297"/>
  <c r="F296" s="1"/>
  <c r="G303"/>
  <c r="H303"/>
  <c r="I303"/>
  <c r="J303"/>
  <c r="K303"/>
  <c r="F304"/>
  <c r="F303" s="1"/>
  <c r="G308"/>
  <c r="H308"/>
  <c r="I308"/>
  <c r="J308"/>
  <c r="K308"/>
  <c r="F309"/>
  <c r="F308" s="1"/>
  <c r="G313"/>
  <c r="H313"/>
  <c r="I313"/>
  <c r="J313"/>
  <c r="K313"/>
  <c r="F315"/>
  <c r="F313" s="1"/>
  <c r="G318"/>
  <c r="H318"/>
  <c r="I318"/>
  <c r="J318"/>
  <c r="K318"/>
  <c r="F319"/>
  <c r="F318" s="1"/>
  <c r="G323"/>
  <c r="H323"/>
  <c r="I323"/>
  <c r="J323"/>
  <c r="J324"/>
  <c r="J157" s="1"/>
  <c r="K324"/>
  <c r="K323" s="1"/>
  <c r="G328"/>
  <c r="F330"/>
  <c r="F328" s="1"/>
  <c r="F333"/>
  <c r="H333"/>
  <c r="I333"/>
  <c r="J333"/>
  <c r="K333"/>
  <c r="F335"/>
  <c r="F338"/>
  <c r="H338"/>
  <c r="I338"/>
  <c r="J338"/>
  <c r="K338"/>
  <c r="F340"/>
  <c r="F343"/>
  <c r="H343"/>
  <c r="I343"/>
  <c r="J343"/>
  <c r="K343"/>
  <c r="F345"/>
  <c r="F348"/>
  <c r="J348"/>
  <c r="K348"/>
  <c r="F350"/>
  <c r="H353"/>
  <c r="F355"/>
  <c r="F353" s="1"/>
  <c r="H363"/>
  <c r="H361" s="1"/>
  <c r="F366"/>
  <c r="F363" s="1"/>
  <c r="F368"/>
  <c r="H368"/>
  <c r="I368"/>
  <c r="I361" s="1"/>
  <c r="I358" s="1"/>
  <c r="J368"/>
  <c r="J361" s="1"/>
  <c r="J358" s="1"/>
  <c r="K368"/>
  <c r="K361" s="1"/>
  <c r="K358" s="1"/>
  <c r="F371"/>
  <c r="H373"/>
  <c r="F376"/>
  <c r="F373" s="1"/>
  <c r="H378"/>
  <c r="F381"/>
  <c r="F378" s="1"/>
  <c r="F383"/>
  <c r="H383"/>
  <c r="I383"/>
  <c r="J383"/>
  <c r="K383"/>
  <c r="F386"/>
  <c r="G389"/>
  <c r="H389"/>
  <c r="I389"/>
  <c r="H14" i="2"/>
  <c r="J14" s="1"/>
  <c r="I14"/>
  <c r="C15"/>
  <c r="D15"/>
  <c r="E15" s="1"/>
  <c r="F17" s="1"/>
  <c r="O15"/>
  <c r="N17" s="1"/>
  <c r="M16"/>
  <c r="J156" i="1" l="1"/>
  <c r="J389"/>
  <c r="F21"/>
  <c r="H191" i="3"/>
  <c r="G124"/>
  <c r="F126"/>
  <c r="F158" i="1"/>
  <c r="F390"/>
  <c r="J119" i="3"/>
  <c r="J190"/>
  <c r="J189" s="1"/>
  <c r="H119"/>
  <c r="H190"/>
  <c r="H189" s="1"/>
  <c r="K391" i="1"/>
  <c r="G391"/>
  <c r="H156"/>
  <c r="J391"/>
  <c r="I17" i="3"/>
  <c r="I14" s="1"/>
  <c r="I192" s="1"/>
  <c r="G17"/>
  <c r="G14" s="1"/>
  <c r="G192" s="1"/>
  <c r="G189" s="1"/>
  <c r="H358" i="1"/>
  <c r="H391" s="1"/>
  <c r="H388" s="1"/>
  <c r="F361"/>
  <c r="F358" s="1"/>
  <c r="F324"/>
  <c r="F181"/>
  <c r="K161"/>
  <c r="I161"/>
  <c r="G158"/>
  <c r="G390" s="1"/>
  <c r="G388" s="1"/>
  <c r="K157"/>
  <c r="I136"/>
  <c r="I134" s="1"/>
  <c r="I131" s="1"/>
  <c r="I391" s="1"/>
  <c r="I388" s="1"/>
  <c r="F106"/>
  <c r="F71"/>
  <c r="F46"/>
  <c r="J179" i="3"/>
  <c r="H179"/>
  <c r="F175"/>
  <c r="F174" s="1"/>
  <c r="H169"/>
  <c r="J159"/>
  <c r="H159"/>
  <c r="I121"/>
  <c r="I191" s="1"/>
  <c r="I120"/>
  <c r="J114"/>
  <c r="H114"/>
  <c r="J161" i="1"/>
  <c r="F26"/>
  <c r="F191" i="3"/>
  <c r="F186"/>
  <c r="F184" s="1"/>
  <c r="H164"/>
  <c r="F160"/>
  <c r="F117"/>
  <c r="F114" s="1"/>
  <c r="F112"/>
  <c r="F109" s="1"/>
  <c r="F47"/>
  <c r="F159" l="1"/>
  <c r="F190"/>
  <c r="I190"/>
  <c r="I189" s="1"/>
  <c r="I119"/>
  <c r="K389" i="1"/>
  <c r="K388" s="1"/>
  <c r="K156"/>
  <c r="G156"/>
  <c r="F44" i="3"/>
  <c r="F17" s="1"/>
  <c r="F14" s="1"/>
  <c r="F192"/>
  <c r="F323" i="1"/>
  <c r="F389"/>
  <c r="F157"/>
  <c r="F156" s="1"/>
  <c r="F120" i="3"/>
  <c r="F119" s="1"/>
  <c r="F121"/>
  <c r="F391" i="1"/>
  <c r="J388"/>
  <c r="F388" l="1"/>
  <c r="F189" i="3"/>
</calcChain>
</file>

<file path=xl/sharedStrings.xml><?xml version="1.0" encoding="utf-8"?>
<sst xmlns="http://schemas.openxmlformats.org/spreadsheetml/2006/main" count="1279" uniqueCount="261">
  <si>
    <t xml:space="preserve">Приложение </t>
  </si>
  <si>
    <t xml:space="preserve">к постановлению </t>
  </si>
  <si>
    <t>администрации города</t>
  </si>
  <si>
    <t>Евпатории Республики Крым</t>
  </si>
  <si>
    <t>от _____________ № _______</t>
  </si>
  <si>
    <t>Приложение № 3</t>
  </si>
  <si>
    <t>к муниципальной программе</t>
  </si>
  <si>
    <t xml:space="preserve">социальной защиты населения  </t>
  </si>
  <si>
    <t>городского округа Евпатория</t>
  </si>
  <si>
    <t>Республики Крым на 2016-2020</t>
  </si>
  <si>
    <t>Ресурсное обеспечение и прогнозная оценка расходов</t>
  </si>
  <si>
    <t>на реализацию целей муниципальной программы по источникам финансирования</t>
  </si>
  <si>
    <t>№ п/п</t>
  </si>
  <si>
    <t>Мероприятия по реализации муниципальной программы (подпрограммы)</t>
  </si>
  <si>
    <t>Срок  исполнения мероприятия</t>
  </si>
  <si>
    <t>Ответственный за выполнение мероприятия программы (подпрограмы)</t>
  </si>
  <si>
    <t>Источники финансирования</t>
  </si>
  <si>
    <t>Всего (тыс. руб.)</t>
  </si>
  <si>
    <t>Объем финансирования по годам (тыс. руб.)</t>
  </si>
  <si>
    <t xml:space="preserve">2016
год
</t>
  </si>
  <si>
    <t xml:space="preserve">2017
год
</t>
  </si>
  <si>
    <t xml:space="preserve">2018
год
</t>
  </si>
  <si>
    <t xml:space="preserve">2019
год
</t>
  </si>
  <si>
    <t xml:space="preserve">2020
год
</t>
  </si>
  <si>
    <t>1.</t>
  </si>
  <si>
    <t>Создание условий для роста благосостояния граждан – получателей мер социальной защиты</t>
  </si>
  <si>
    <t>2016-2020 годы</t>
  </si>
  <si>
    <t>Департамент труда и социальной защиты населения администрации города Евпатории Республики Крым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</si>
  <si>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</si>
  <si>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</si>
  <si>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</si>
  <si>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</si>
  <si>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</si>
  <si>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1.1.</t>
  </si>
  <si>
    <t>Оказание материальной помощи гражданам, находящимся в трудной жизненной ситуации</t>
  </si>
  <si>
    <t>1.2.</t>
  </si>
  <si>
    <t>Разовая материальная помощь семьям  воинов интернационалистов, погибших в Афганистане</t>
  </si>
  <si>
    <t>1.3.</t>
  </si>
  <si>
    <t xml:space="preserve">Ежемесячная материальная помощь семьям воинов интернационалистов, погибших в Афганистане </t>
  </si>
  <si>
    <t>2.</t>
  </si>
  <si>
    <t>Дополнительные меры социальной поддержки отдельных категорий граждан</t>
  </si>
  <si>
    <t>2.1.</t>
  </si>
  <si>
    <t xml:space="preserve">Ежемесячная дополнительная выплата инвалиду с детства.  </t>
  </si>
  <si>
    <t>2.2.</t>
  </si>
  <si>
    <t>Ежемесячная дополнительная выплата вдове погибшего при исполнении служебных обязанностей</t>
  </si>
  <si>
    <t>2.3.</t>
  </si>
  <si>
    <t>Доплаты к пенсии Почетным гражданам города Евпатории</t>
  </si>
  <si>
    <t>2.4.</t>
  </si>
  <si>
    <t>Скидка на оплату жилых помещений и коммунальных услуг в размере 50 процентов платы за коммунальные услуги, рассчитанной исходя из объема потребляемых коммунальных услуг</t>
  </si>
  <si>
    <t>3.</t>
  </si>
  <si>
    <t xml:space="preserve">Обеспечение прав граждан, подвергшихся радиоактивному воздействию </t>
  </si>
  <si>
    <t>3.1.</t>
  </si>
  <si>
    <t>Организация мероприятия ко Дню участников ликвидации радиационных аварий и катастроф  и памяти жертв этих аварий и катастроф</t>
  </si>
  <si>
    <t>2016 год</t>
  </si>
  <si>
    <t>-</t>
  </si>
  <si>
    <t>3.2.</t>
  </si>
  <si>
    <t>Ежегодная материальная помощь гражданам, пострадавшим вследствие Чернобыльской катастрофы</t>
  </si>
  <si>
    <t>3.3.</t>
  </si>
  <si>
    <t>Ежегодная компенсация стоимости приобретенной путевки на саноторно-курортное лечение и оздоровление детей-инвалидов,имеющих причинную связь заболевания с последствиями Чернобыльской   катастрофы</t>
  </si>
  <si>
    <t>2017-2020 годы</t>
  </si>
  <si>
    <t>4.</t>
  </si>
  <si>
    <t>Содействие занятости инвалидов, а также граждан, особо нуждающихся в социальной защите</t>
  </si>
  <si>
    <t>2017-2018   годы</t>
  </si>
  <si>
    <t>4.1.</t>
  </si>
  <si>
    <t xml:space="preserve">Организация общественных работ для  безработных граждан, особо нуждающихся в социальной защите          </t>
  </si>
  <si>
    <t>4.2.</t>
  </si>
  <si>
    <t>Организация и проведение конкурса «Лучший работодатель года по содействию занятости населения»</t>
  </si>
  <si>
    <t>5.</t>
  </si>
  <si>
    <t>Финансовая поддержка общественных организаций инвалидов и ветеранов</t>
  </si>
  <si>
    <t>5.1.</t>
  </si>
  <si>
    <t>Предоставление из бюджета городского округа Евпатория РК субсидий на финансовую поддержку общественных организаций ветеранов и инвалидов  в т.ч. на проведения мероприятий, посвященных историческим событиям и социальным датам)в муниципальном образовании городской округ Евпатория Республики Крым</t>
  </si>
  <si>
    <t>5.2.</t>
  </si>
  <si>
    <t>Предоставление из бюджета городского округа Евпатория РК финансовых средств на проведение мероприятий, посвященных Дням Воинской славы и другим  памятным датам в истории России</t>
  </si>
  <si>
    <t>6.</t>
  </si>
  <si>
    <t>Усиление системы адресной поддержки социально-незащищенных слоев населения</t>
  </si>
  <si>
    <t>6.1.</t>
  </si>
  <si>
    <t>Выплата компенсации за непосещение детского сада на детей в возрасте от 1,5 до 3-х лет</t>
  </si>
  <si>
    <t>6.2.</t>
  </si>
  <si>
    <t xml:space="preserve">Оказание ежегодной материальной помощи в виде субсидии на приобретение школьной формы </t>
  </si>
  <si>
    <t>7.</t>
  </si>
  <si>
    <t>Повышение уровня доступности объектов и услуг, в приоритетных сферах жизнедеятельности для инвалидов и других маломобильных категорий граждан</t>
  </si>
  <si>
    <t xml:space="preserve">Администрация города Евпатории Республики Крым, Структурные подразделения администрации города Евпатории Республики Крым </t>
  </si>
  <si>
    <t>7.1.</t>
  </si>
  <si>
    <t>Адаптация объектов социальной инфраструктуры для инвалидов и других маломобильных групп населения (обеспечение доступности, оборудование, обустройство объектов, проведение капитальных и текущих ремонтов, закупкка оборудования и т.д.)</t>
  </si>
  <si>
    <t>2017 год</t>
  </si>
  <si>
    <t>Департамент городского хозяйства администрации города Евпатории Республики Крым, структурные подразделения администрации города Евпатории</t>
  </si>
  <si>
    <t>7.2.</t>
  </si>
  <si>
    <t xml:space="preserve">Проведение паспортизации объектов социальной инфраструктуры с целью объективной оценки для разработки мер, обеспечивающих их доступность для инвалидов </t>
  </si>
  <si>
    <t>2016-2018 годы</t>
  </si>
  <si>
    <t>7.3.</t>
  </si>
  <si>
    <t>Проведение совещаний, семинаров, "круглых столов" по проблемам доступности среды жизнедеятельности инвалидов</t>
  </si>
  <si>
    <t>Администрация города Евпатории Республики Крым, Департамент труда и социальной защиты населения администрации города Евпатории Республики Крым</t>
  </si>
  <si>
    <t>7.4.</t>
  </si>
  <si>
    <t>Проведение заседаний межведомственной комиссии по обследованию объектов социальной инфраструктуры и экспертной оценки состояния их доступности  муниципального образования городской округ Евпатория Республики Крым</t>
  </si>
  <si>
    <t>8.</t>
  </si>
  <si>
    <t>Мероприятия, направленные на выполнение передаваемых полномочий субъектов Российской Федерации</t>
  </si>
  <si>
    <t>8.1.</t>
  </si>
  <si>
    <t>На осуществление переданных органам местного самоуправления в Республике Крым отдельных государственных полномочий Республики Крым в сфере социальной защиты населения</t>
  </si>
  <si>
    <t>8.1.1.</t>
  </si>
  <si>
    <t>Обеспечение деятельности  аппарата (оплата труда с начислениями на нее) ДТСЗН АГЕ РК</t>
  </si>
  <si>
    <t>8.1.2.</t>
  </si>
  <si>
    <t xml:space="preserve">Содержание материально-технической базы ДТСЗН АГЕ РК </t>
  </si>
  <si>
    <t>8.2.</t>
  </si>
  <si>
    <t>На оказание мер социальной защиты граждан в соответствии с Законом Республики Крым от 17 декабря 2014 года № 36-ЗРК/2014 «Об особенностях установления мер социальной защиты (поддержки) отдельным категориям граждан, проживающих на территории Республики Крым»  в рамках муниципальной программы социальной защиты населения городского округа Евпатория Республики Крым на 2016-2018 годы</t>
  </si>
  <si>
    <t>8.3.</t>
  </si>
  <si>
    <t>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в рамках муниципальной программы социальной защиты населения городского округа Евпатория Республики Крым на 2016-2018 годы</t>
  </si>
  <si>
    <t>8.4.</t>
  </si>
  <si>
    <t>На выплату помощи малообеспеченным семьям</t>
  </si>
  <si>
    <t>8.5.</t>
  </si>
  <si>
    <t>На ежемесячную пенсионную выплату за выслугу лет государственным гражданским служащим Республики Крым в рамках муниципальной программы социальной защиты населения городского округа Евпатория Республики Крым на 2016-2018 годы</t>
  </si>
  <si>
    <t>8.6.</t>
  </si>
  <si>
    <t>На ежемесячную денежную выплату, назначаемую в случае рождения третьего ребенка или последующих детей до достижения ребенком возраста трех лет, в рамках муниципальной программы социальной защиты населения городского округа Евпатория Республики Крым на 2016-2018 годы (РБ)</t>
  </si>
  <si>
    <t>8.7.</t>
  </si>
  <si>
    <t>На ежемесячную денежную выплату, назначаемую в случае рождения третьего ребенка или последующих детей до достижения ребенком возраста трех лет, в рамках муниципальной программы социальной защиты населения городского округа Евпатория Республики Крым на 2016-2018 годы (ФБ)</t>
  </si>
  <si>
    <t>8.8.</t>
  </si>
  <si>
    <t>На оказание единоразовой денежной помощи гражданам, которым исполняется 100, 105 и 110 лет, к юбилейной дате</t>
  </si>
  <si>
    <t>8.9.</t>
  </si>
  <si>
    <t>На дополнительные расходы на обеспечение по обязательному социальному страхованию от несчастных случаев на производстве и профессиональных заболеваний, не предусмотренные законодательством Российской Федерации, либо их размеры превышают, предусмотренные  в Российской Федерации</t>
  </si>
  <si>
    <t>8.10.</t>
  </si>
  <si>
    <t>На дополнительное ежемесячное материальное обеспечение на детей-инвалидов и инвалидов с детства</t>
  </si>
  <si>
    <t>8.11.</t>
  </si>
  <si>
    <t>На частичную компенсацию расходов, связанных с оплатой услуг сиделок по социально-медицинским показаниям, для инвалидов Великой Отечественной войны и участников  боевых действий I и II групп, лиц, имеющих статус ветерана Великой Отечественной войны и ветерана боевых действий</t>
  </si>
  <si>
    <t>8.12.</t>
  </si>
  <si>
    <t>На оказание адресной материальной помощи гражданам, находящимся в трудной жизненной ситуации</t>
  </si>
  <si>
    <t>8.13.</t>
  </si>
  <si>
    <t>На выплату материальной помощи участникам ликвидации последствий аварии на ЧАЭС к 30-й годовщине Чернобыльской катастрофы и Дню чествования участников ликвидации аварии на ЧАЭС</t>
  </si>
  <si>
    <t>8.14.</t>
  </si>
  <si>
    <t>На предоставление мер социальной поддержки отдельным категориям граждан</t>
  </si>
  <si>
    <t>8.15.</t>
  </si>
  <si>
    <t xml:space="preserve">На проведение мероприятий по социальной защите граждан преклонного возраста и инвалидов </t>
  </si>
  <si>
    <t>8.16.</t>
  </si>
  <si>
    <t>На компенсационные выплаты по льготному проезду отдельных категорий граждан на авто-, электро- и железнодорожном транспорте в рамках муниципальной программы социальной защиты населения городского округа Евпатория Республики Крым на 2016-2018 годы</t>
  </si>
  <si>
    <t>8.17.</t>
  </si>
  <si>
    <t xml:space="preserve">На государственную социальную помощь на основании социального контракта </t>
  </si>
  <si>
    <t>8.18.</t>
  </si>
  <si>
    <t xml:space="preserve">На предоставление субсидий населению на оплату жилищно-коммунальных услуг, твердого топлива и сжиженного газа в рамках муниципальной программы социальной защиты населения городского округа Евпатория Республики Крым на 2016-2018 годы </t>
  </si>
  <si>
    <t>8.19.</t>
  </si>
  <si>
    <t xml:space="preserve">На ежемесячную денежную выплату для приобретения социально значимых сортов хлеба  </t>
  </si>
  <si>
    <t>8.20.</t>
  </si>
  <si>
    <t>На выплату отдельных пособий семьям с детьми в рамках муниципальной программы социальной защиты населения городского округа Евпатория Республики Крым на 2016-2018 годы</t>
  </si>
  <si>
    <t>8.21.</t>
  </si>
  <si>
    <t>На приобретение технических и других средств реабилитации инвалидам и отдельным категориям граждан, льготным категориям граждан в рамках муниципальной программы социальной защиты населения городского округа Евпатория Республики Крым на 2016-2018 годы</t>
  </si>
  <si>
    <t>8.22.</t>
  </si>
  <si>
    <t>На социальное пособие на погребение в рамках муниципальной программы социальной защиты населения городского округа Евпатория Республики Крым на 2016-2018 годы</t>
  </si>
  <si>
    <t>8.23.</t>
  </si>
  <si>
    <t>На предоставление помощи по уходу за инвалидами 1 и 2 группы вследствие психического расстройства</t>
  </si>
  <si>
    <t>8.24.</t>
  </si>
  <si>
    <t>На обеспечение компенсационных выплат лицам, осуществляющим уход за нетрудоспособными гражданами</t>
  </si>
  <si>
    <t>8.25.</t>
  </si>
  <si>
    <t>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в рамках муниципальной программы социальной защиты населения городского округа Евпатория Республики Крым на 2016-2018 годы</t>
  </si>
  <si>
    <t>8.26.</t>
  </si>
  <si>
    <t>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 в соответствии с Федеральным законом от 19 мая  1995 года № 81-ФЗ «О государственных пособиях гражданам, имеющим детей» в рамках муниципальной программы социальной защиты населения городского округа Евпатория Республики Крым на 2016-2018 годы</t>
  </si>
  <si>
    <t>8.27.</t>
  </si>
  <si>
    <t>На оплату жилищно-коммунальных услуг отдельным категориям граждан в рамках муниципальной программы социальной защиты населения городского округа Евпатория Республики Крым на 2016-2018 годы (ФБ)</t>
  </si>
  <si>
    <t>8.28.</t>
  </si>
  <si>
    <t>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муниципальной программы социальной защиты населения городского округа Евпатория Республики Крым на 2016-2018 годы</t>
  </si>
  <si>
    <t>8.29.</t>
  </si>
  <si>
    <t>На осуществление полномочий по предоставлению ежемесячной социальной поддержки детям-сиротам и детям, оставшимся без попечения родителей, лицам из числа детей-сирот и детей, оставшихся без попечения родителей в рамках муниципальной программы социальной защиты населения городского округа Евпатория Республики Крым на 2016-2018 годы</t>
  </si>
  <si>
    <t>8.30.</t>
  </si>
  <si>
    <t>На выплату единовременного пособия при всех формах устройства детей, лишенных родительского попечения, в семью в рамках муниципальной программы социальной защиты населения городского округа Евпатория Республики Крым на 2016-2018 годы</t>
  </si>
  <si>
    <t>8.31.</t>
  </si>
  <si>
    <t>На 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муниципальной программы социальной защиты населения городского округа Евпатория Республики Крым на 2016-2018 годы</t>
  </si>
  <si>
    <t>8.32.</t>
  </si>
  <si>
    <t>На  реализацию мероприятий автоматизации процессов бюджетного учета и отчетности Республики Крым, государственных (муниципальных) учреждений в рамках Государственной программы Республики Крым "Модернизация бюджетного учета и отчетности Республики Крым на 2015-2018 годы"</t>
  </si>
  <si>
    <t>8.33.</t>
  </si>
  <si>
    <t>На предоставление мер социальной поддержки отдельным категориям граждан в рамках муниципальной программы социальной защиты населения городского округа Евпатория Республики Крым на 2016-2018 годы</t>
  </si>
  <si>
    <t>8.34.</t>
  </si>
  <si>
    <t>На предоставление мер социальной поддержки лицам, имевшим право на их получение по состоянию на 31 декабря 2014 года в рамках муниципальной программы социальной защиты населения городского округа Евпатория Республики Крым на 2016-2018 годы</t>
  </si>
  <si>
    <t>8.35.</t>
  </si>
  <si>
    <t>На выплату помощи малообеспеченным семьям в рамках муниципальной программы социальной защиты населения городского округа Евпатория Республики Крым на 2016-2018 годы</t>
  </si>
  <si>
    <t>8.36.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</si>
  <si>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на детей, рожденных с 01.01.2019  в рамках муниципальной программы социальной защиты населения городского округа Евпатории Республики Крым на 2016-2018 годы РБ</t>
  </si>
  <si>
    <t>2019-2020 годы</t>
  </si>
  <si>
    <t>8.37.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</si>
  <si>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в рамках муниципальной программы социальной защиты населения городского округа Евпатория Республики Крым на 2016-2018 годы</t>
  </si>
  <si>
    <t>9.</t>
  </si>
  <si>
    <t>Осуществление переданных полномочий администрации города Евпатории Республики Крым в сфере охраны труда, занятости населения  .</t>
  </si>
  <si>
    <t>9.1.</t>
  </si>
  <si>
    <t>Участие во Всероссийской неделе охраны труда в соответствии с  постановлением Правительства Российской Федерации от 11.12.2015 № 1346 "О Всероссийской неделе охраны труда"</t>
  </si>
  <si>
    <t>9.2.</t>
  </si>
  <si>
    <t xml:space="preserve">Обучение «Обучение по комплексной программе повышения квалификации ДТСЗН АГЕ РК» </t>
  </si>
  <si>
    <t>9.3.</t>
  </si>
  <si>
    <t>Расходы на выполнение научно-проектной документации и реставрационный ремонт фасада объекта культурного наследия местного значения «Здание богадельни С.Э. Дувана, 1913 год</t>
  </si>
  <si>
    <t>2017-2018 год</t>
  </si>
  <si>
    <t>9.4.</t>
  </si>
  <si>
    <t>Закупка прочих работ и услуг в сфере информационно-коммуникационных технологий для осуществления переданных полномочий в сфере охраны труда, занятости населения.</t>
  </si>
  <si>
    <t>Выплата пенсии за выслугу лет,  муниципальным служащим, замещавшим должности муниципальной службы в администрации города Евпатории Республики Крым.</t>
  </si>
  <si>
    <t>ВСЕГО ПО ПРОГРАММЕ</t>
  </si>
  <si>
    <t>Начальник департамента труда и социальной защиты</t>
  </si>
  <si>
    <t>населения администрации города Евпатории Республики Крым</t>
  </si>
  <si>
    <t>А.В. Федоренко</t>
  </si>
  <si>
    <t>республика</t>
  </si>
  <si>
    <t>федералка</t>
  </si>
  <si>
    <t>р</t>
  </si>
  <si>
    <t>+</t>
  </si>
  <si>
    <r>
      <rPr>
        <sz val="14"/>
        <color indexed="8"/>
        <rFont val="Times New Roman"/>
        <family val="1"/>
        <charset val="204"/>
      </rPr>
      <t xml:space="preserve">Приложение № 3                                                              к муниципальной программе                                         «Социальная защита населения				               городского округа Евпатория
</t>
    </r>
    <r>
      <rPr>
        <sz val="14"/>
        <rFont val="Times New Roman"/>
        <family val="1"/>
        <charset val="204"/>
      </rPr>
      <t>Республики Крым»</t>
    </r>
  </si>
  <si>
    <t>Ресурсное обеспечение и прогнозная оценка расходов на реализацию муниципальной программы по источникам финансирования</t>
  </si>
  <si>
    <t>Ответственный за выполнение мероприятия программы (подпрограммы)</t>
  </si>
  <si>
    <t>2021 год</t>
  </si>
  <si>
    <t>2022 год</t>
  </si>
  <si>
    <t>2023 год</t>
  </si>
  <si>
    <t>2024 год</t>
  </si>
  <si>
    <t>Создание условий для роста благосостояния граждан – получателей мер социальной поддержки</t>
  </si>
  <si>
    <t>2021-2024 годы</t>
  </si>
  <si>
    <t>1.1</t>
  </si>
  <si>
    <t>1.2</t>
  </si>
  <si>
    <t>1.3</t>
  </si>
  <si>
    <t>1.4</t>
  </si>
  <si>
    <t>Ежемесячная дополнительная выплата инвалиду с детства</t>
  </si>
  <si>
    <t>1.5</t>
  </si>
  <si>
    <t>2021-2022 годы</t>
  </si>
  <si>
    <t>1.6</t>
  </si>
  <si>
    <t>Выплаты Почетным гражданам города Евпатории</t>
  </si>
  <si>
    <t>1.6.1</t>
  </si>
  <si>
    <t>1.6.2</t>
  </si>
  <si>
    <t>Ежемесячные социальные выплаты Почетным гражданам города Евпатории</t>
  </si>
  <si>
    <t>2022-2024 годы</t>
  </si>
  <si>
    <t>1.7</t>
  </si>
  <si>
    <t>1.8</t>
  </si>
  <si>
    <t>1.9</t>
  </si>
  <si>
    <t>1.10</t>
  </si>
  <si>
    <t xml:space="preserve">Выплата денежной компенсации многодетным семьям на приобретение спортивной формы и/или спортивной обуви либо заменяющего ее комплекта одежды </t>
  </si>
  <si>
    <t>1.11</t>
  </si>
  <si>
    <t>1.12</t>
  </si>
  <si>
    <t>Выполнение (корректировка) проектной документации по капитальному ремонту и капитальный ремонт здания департамента труда и социальной защиты населения АГЕ РК</t>
  </si>
  <si>
    <t>1.13</t>
  </si>
  <si>
    <t>1.14</t>
  </si>
  <si>
    <t xml:space="preserve">Закупка услуг по проведению диспансеризации муниципальных служащих департамента труда и социальной защиты населения администрации города Евпатории Республики Крым 
</t>
  </si>
  <si>
    <t>Повышение роли общественных организаций инвалидов и ветеранов</t>
  </si>
  <si>
    <t>2.1</t>
  </si>
  <si>
    <t>Предоставление из бюджета городского округа Евпатория РК субсидий на финансовую поддержку общественных организаций ветеранов и инвалидов</t>
  </si>
  <si>
    <t>Повышение уровня доступности  приоритетных объектов и услуг в приоритетных сферах жизнедеятельности для инвалидов и других маломобильных групп населения</t>
  </si>
  <si>
    <t>Департамент труда и социальной защиты населения администрации города Евпатории Республики Крым, структурные подразделения администрации города Евпатории  Республики Крым</t>
  </si>
  <si>
    <t>3.1</t>
  </si>
  <si>
    <t>Адаптация объектов социальной инфраструктуры для инвалидов и других маломобильных групп населения (обеспечение доступности, оборудование, обустройство объектов, проведение капитальных и текущих ремонтов, закупка оборудования и т.д.)</t>
  </si>
  <si>
    <t>Образ, мы и культура 2022</t>
  </si>
  <si>
    <t>Выполнение переданных полномочий департаментом труда и социальной защиты населения администрации города Евпатории Республики Крым</t>
  </si>
  <si>
    <t>4.1</t>
  </si>
  <si>
    <t>Осуществление переданных органам местного самоуправления в Республике Крым отдельных государственных полномочий Республики Крым в сфере социальной защиты населения</t>
  </si>
  <si>
    <t>4.1.1</t>
  </si>
  <si>
    <t>4.1.2</t>
  </si>
  <si>
    <t>4.2</t>
  </si>
  <si>
    <t xml:space="preserve">Оказание мер социальной защиты граждан в соответствии с Законом Республики Крым от 17 декабря 2014 года № 36-ЗРК/2014 «Об особенностях установления мер социальной защиты (поддержки) отдельным категориям граждан, проживающих на территории Республики Крым» </t>
  </si>
  <si>
    <t>4.3</t>
  </si>
  <si>
    <t xml:space="preserve">Компенсационные выплаты по льготному проезду отдельных категорий граждан на авто-, электро- и железнодорожном транспорте </t>
  </si>
  <si>
    <t>4.4</t>
  </si>
  <si>
    <t>Приобретение технических и других средств реабилитации инвалидам и отдельным категориям граждан, льготным категориям граждан</t>
  </si>
  <si>
    <t>4.5</t>
  </si>
  <si>
    <t>Выплата социального пособия на погребение</t>
  </si>
  <si>
    <t>4.6</t>
  </si>
  <si>
    <t>Оплата жилищно-коммунальных услуг отдельным категориям граждан</t>
  </si>
  <si>
    <t>4.7</t>
  </si>
  <si>
    <t>Осуществление полномочий по предоставлению ежемесячной социальной поддержки детям-сиротам и детям, оставшимся без попечения родителей, лицам из числа детей-сирот и детей, оставшихся без попечения родителей</t>
  </si>
  <si>
    <t>4.8</t>
  </si>
  <si>
    <t xml:space="preserve">Выплата единовременного пособия при всех формах устройства детей, лишенных родительского попечения, в семью </t>
  </si>
  <si>
    <t>4.9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</si>
  <si>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</si>
  <si>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4.10</t>
  </si>
  <si>
    <t>Предоставление мер социальной поддержки отдельным категориям граждан</t>
  </si>
  <si>
    <t>4.11</t>
  </si>
  <si>
    <t>Компенсация отдельным категориям граждан оплаты взноса на капитальный ремонт общего имущества в многоквартирном доме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</si>
</sst>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"/>
  </numFmts>
  <fonts count="15"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1.5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justify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/>
    <xf numFmtId="0" fontId="8" fillId="0" borderId="0" xfId="0" applyFont="1" applyAlignment="1">
      <alignment horizontal="center"/>
    </xf>
    <xf numFmtId="165" fontId="0" fillId="4" borderId="0" xfId="0" applyNumberFormat="1" applyFill="1"/>
    <xf numFmtId="165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10" fillId="0" borderId="0" xfId="0" applyNumberFormat="1" applyFont="1"/>
    <xf numFmtId="4" fontId="10" fillId="0" borderId="0" xfId="0" applyNumberFormat="1" applyFont="1"/>
    <xf numFmtId="165" fontId="10" fillId="4" borderId="0" xfId="0" applyNumberFormat="1" applyFont="1" applyFill="1"/>
    <xf numFmtId="165" fontId="10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/>
    <xf numFmtId="165" fontId="1" fillId="0" borderId="5" xfId="0" applyNumberFormat="1" applyFont="1" applyFill="1" applyBorder="1"/>
    <xf numFmtId="0" fontId="1" fillId="0" borderId="5" xfId="0" applyFont="1" applyFill="1" applyBorder="1"/>
    <xf numFmtId="0" fontId="2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5" fontId="12" fillId="0" borderId="5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5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justify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 readingOrder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97"/>
  <sheetViews>
    <sheetView view="pageBreakPreview" zoomScale="90" zoomScaleNormal="70" zoomScaleSheetLayoutView="90" workbookViewId="0">
      <selection activeCell="D343" sqref="D343"/>
    </sheetView>
  </sheetViews>
  <sheetFormatPr defaultColWidth="10" defaultRowHeight="15.75"/>
  <cols>
    <col min="1" max="1" width="5.5703125" style="1" customWidth="1"/>
    <col min="2" max="2" width="44.5703125" style="2" customWidth="1"/>
    <col min="3" max="3" width="8.5703125" style="2" customWidth="1"/>
    <col min="4" max="4" width="18.140625" style="2" customWidth="1"/>
    <col min="5" max="5" width="28.7109375" style="3" customWidth="1"/>
    <col min="6" max="6" width="23" style="3" customWidth="1"/>
    <col min="7" max="7" width="20.7109375" style="3" customWidth="1"/>
    <col min="8" max="8" width="20" style="3" customWidth="1"/>
    <col min="9" max="9" width="22.7109375" style="3" customWidth="1"/>
    <col min="10" max="10" width="19.5703125" style="3" customWidth="1"/>
    <col min="11" max="11" width="20.7109375" style="3" customWidth="1"/>
    <col min="12" max="16384" width="10" style="3"/>
  </cols>
  <sheetData>
    <row r="1" spans="1:11">
      <c r="F1" s="4"/>
      <c r="H1" s="4"/>
      <c r="I1" s="4" t="s">
        <v>0</v>
      </c>
    </row>
    <row r="2" spans="1:11">
      <c r="F2" s="4"/>
      <c r="H2" s="4"/>
      <c r="I2" s="4" t="s">
        <v>1</v>
      </c>
    </row>
    <row r="3" spans="1:11">
      <c r="F3" s="5"/>
      <c r="H3" s="5"/>
      <c r="I3" s="5" t="s">
        <v>2</v>
      </c>
    </row>
    <row r="4" spans="1:11">
      <c r="F4" s="5"/>
      <c r="H4" s="5"/>
      <c r="I4" s="5" t="s">
        <v>3</v>
      </c>
    </row>
    <row r="5" spans="1:11">
      <c r="F5" s="5"/>
      <c r="H5" s="5"/>
      <c r="I5" s="5" t="s">
        <v>4</v>
      </c>
    </row>
    <row r="6" spans="1:11">
      <c r="C6" s="6"/>
      <c r="D6" s="6"/>
      <c r="F6" s="7"/>
      <c r="G6" s="4"/>
      <c r="H6" s="4"/>
      <c r="I6" s="4"/>
    </row>
    <row r="7" spans="1:11">
      <c r="E7" s="4"/>
      <c r="F7" s="4" t="s">
        <v>5</v>
      </c>
      <c r="G7" s="4"/>
      <c r="H7" s="4"/>
      <c r="I7" s="4"/>
    </row>
    <row r="8" spans="1:11">
      <c r="E8" s="4"/>
      <c r="F8" s="4" t="s">
        <v>6</v>
      </c>
      <c r="G8" s="4"/>
      <c r="H8" s="4"/>
      <c r="I8" s="4"/>
    </row>
    <row r="9" spans="1:11">
      <c r="E9" s="4"/>
      <c r="F9" s="4" t="s">
        <v>7</v>
      </c>
      <c r="G9" s="4"/>
      <c r="H9" s="4"/>
      <c r="I9" s="4"/>
    </row>
    <row r="10" spans="1:11">
      <c r="E10" s="4"/>
      <c r="F10" s="4" t="s">
        <v>8</v>
      </c>
      <c r="G10" s="4"/>
      <c r="H10" s="4"/>
      <c r="I10" s="4"/>
    </row>
    <row r="11" spans="1:11">
      <c r="E11" s="4"/>
      <c r="F11" s="4" t="s">
        <v>9</v>
      </c>
      <c r="G11" s="4"/>
      <c r="H11" s="4"/>
      <c r="I11" s="4"/>
    </row>
    <row r="12" spans="1:11">
      <c r="G12" s="4"/>
      <c r="H12" s="4"/>
      <c r="I12" s="4"/>
    </row>
    <row r="13" spans="1:11">
      <c r="G13" s="4"/>
      <c r="H13" s="4"/>
      <c r="I13" s="4"/>
    </row>
    <row r="14" spans="1:11" ht="20.25" customHeight="1">
      <c r="A14" s="109" t="s">
        <v>10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ht="20.25" customHeight="1">
      <c r="A15" s="109" t="s">
        <v>11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>
      <c r="B16" s="8"/>
      <c r="C16" s="8"/>
      <c r="D16" s="8"/>
      <c r="E16" s="9"/>
      <c r="F16" s="9"/>
      <c r="G16" s="9"/>
      <c r="H16" s="9"/>
      <c r="I16" s="9"/>
      <c r="J16" s="9"/>
    </row>
    <row r="17" spans="1:28" ht="19.149999999999999" customHeight="1">
      <c r="A17" s="110" t="s">
        <v>12</v>
      </c>
      <c r="B17" s="111" t="s">
        <v>13</v>
      </c>
      <c r="C17" s="111" t="s">
        <v>14</v>
      </c>
      <c r="D17" s="111" t="s">
        <v>15</v>
      </c>
      <c r="E17" s="112" t="s">
        <v>16</v>
      </c>
      <c r="F17" s="111" t="s">
        <v>17</v>
      </c>
      <c r="G17" s="111" t="s">
        <v>18</v>
      </c>
      <c r="H17" s="111"/>
      <c r="I17" s="111"/>
      <c r="J17" s="111"/>
      <c r="K17" s="111"/>
    </row>
    <row r="18" spans="1:28" ht="21" customHeight="1">
      <c r="A18" s="110"/>
      <c r="B18" s="111"/>
      <c r="C18" s="111"/>
      <c r="D18" s="111"/>
      <c r="E18" s="112"/>
      <c r="F18" s="111"/>
      <c r="G18" s="111"/>
      <c r="H18" s="111"/>
      <c r="I18" s="111"/>
      <c r="J18" s="111"/>
      <c r="K18" s="111"/>
    </row>
    <row r="19" spans="1:28" ht="64.150000000000006" customHeight="1">
      <c r="A19" s="110"/>
      <c r="B19" s="111"/>
      <c r="C19" s="111"/>
      <c r="D19" s="111"/>
      <c r="E19" s="112"/>
      <c r="F19" s="111"/>
      <c r="G19" s="10" t="s">
        <v>19</v>
      </c>
      <c r="H19" s="10" t="s">
        <v>20</v>
      </c>
      <c r="I19" s="10" t="s">
        <v>21</v>
      </c>
      <c r="J19" s="10" t="s">
        <v>22</v>
      </c>
      <c r="K19" s="10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>
      <c r="A20" s="11">
        <v>1</v>
      </c>
      <c r="B20" s="12">
        <v>2</v>
      </c>
      <c r="C20" s="12">
        <v>3</v>
      </c>
      <c r="D20" s="12">
        <v>4</v>
      </c>
      <c r="E20" s="11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  <c r="K20" s="11">
        <v>11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21.6" customHeight="1">
      <c r="A21" s="113" t="s">
        <v>24</v>
      </c>
      <c r="B21" s="110" t="s">
        <v>25</v>
      </c>
      <c r="C21" s="110" t="s">
        <v>26</v>
      </c>
      <c r="D21" s="114" t="s">
        <v>27</v>
      </c>
      <c r="E21" s="14" t="s">
        <v>28</v>
      </c>
      <c r="F21" s="15">
        <f t="shared" ref="F21:K21" si="0">F22+F23+F24+F25</f>
        <v>9181.1720000000005</v>
      </c>
      <c r="G21" s="15">
        <f t="shared" si="0"/>
        <v>1548.316</v>
      </c>
      <c r="H21" s="15">
        <f t="shared" si="0"/>
        <v>1042.5119999999999</v>
      </c>
      <c r="I21" s="15">
        <f t="shared" si="0"/>
        <v>2163.4479999999999</v>
      </c>
      <c r="J21" s="15">
        <f t="shared" si="0"/>
        <v>2213.4479999999999</v>
      </c>
      <c r="K21" s="15">
        <f t="shared" si="0"/>
        <v>2213.4479999999999</v>
      </c>
    </row>
    <row r="22" spans="1:28" ht="19.899999999999999" customHeight="1">
      <c r="A22" s="113"/>
      <c r="B22" s="110"/>
      <c r="C22" s="110"/>
      <c r="D22" s="114"/>
      <c r="E22" s="16" t="s">
        <v>29</v>
      </c>
      <c r="F22" s="17"/>
      <c r="G22" s="18"/>
      <c r="H22" s="18"/>
      <c r="I22" s="18"/>
      <c r="J22" s="19"/>
      <c r="K22" s="19"/>
    </row>
    <row r="23" spans="1:28" ht="31.5">
      <c r="A23" s="113"/>
      <c r="B23" s="110"/>
      <c r="C23" s="110"/>
      <c r="D23" s="114"/>
      <c r="E23" s="16" t="s">
        <v>30</v>
      </c>
      <c r="F23" s="17"/>
      <c r="G23" s="18"/>
      <c r="H23" s="18"/>
      <c r="I23" s="18"/>
      <c r="J23" s="19"/>
      <c r="K23" s="19"/>
    </row>
    <row r="24" spans="1:28" ht="19.899999999999999" customHeight="1">
      <c r="A24" s="113"/>
      <c r="B24" s="110"/>
      <c r="C24" s="110"/>
      <c r="D24" s="114"/>
      <c r="E24" s="16" t="s">
        <v>31</v>
      </c>
      <c r="F24" s="17">
        <f t="shared" ref="F24:K24" si="1">F29+F34+F39</f>
        <v>9181.1720000000005</v>
      </c>
      <c r="G24" s="17">
        <f t="shared" si="1"/>
        <v>1548.316</v>
      </c>
      <c r="H24" s="17">
        <f t="shared" si="1"/>
        <v>1042.5119999999999</v>
      </c>
      <c r="I24" s="17">
        <f t="shared" si="1"/>
        <v>2163.4479999999999</v>
      </c>
      <c r="J24" s="17">
        <f t="shared" si="1"/>
        <v>2213.4479999999999</v>
      </c>
      <c r="K24" s="17">
        <f t="shared" si="1"/>
        <v>2213.4479999999999</v>
      </c>
    </row>
    <row r="25" spans="1:28" ht="66.599999999999994" customHeight="1">
      <c r="A25" s="113"/>
      <c r="B25" s="110"/>
      <c r="C25" s="110"/>
      <c r="D25" s="114"/>
      <c r="E25" s="20" t="s">
        <v>32</v>
      </c>
      <c r="F25" s="17"/>
      <c r="G25" s="18"/>
      <c r="H25" s="18"/>
      <c r="I25" s="18"/>
      <c r="J25" s="19"/>
      <c r="K25" s="19"/>
    </row>
    <row r="26" spans="1:28" ht="21.6" customHeight="1">
      <c r="A26" s="113" t="s">
        <v>33</v>
      </c>
      <c r="B26" s="110" t="s">
        <v>34</v>
      </c>
      <c r="C26" s="110" t="s">
        <v>26</v>
      </c>
      <c r="D26" s="114" t="s">
        <v>27</v>
      </c>
      <c r="E26" s="14" t="s">
        <v>28</v>
      </c>
      <c r="F26" s="15">
        <f>F29</f>
        <v>7807.0910000000003</v>
      </c>
      <c r="G26" s="21">
        <f>SUM(G27:G30)</f>
        <v>1273.1949999999999</v>
      </c>
      <c r="H26" s="21">
        <f>SUM(H27:H30)</f>
        <v>769.197</v>
      </c>
      <c r="I26" s="21">
        <f>SUM(I27:I30)</f>
        <v>1888.2329999999999</v>
      </c>
      <c r="J26" s="21">
        <f>SUM(J27:J30)</f>
        <v>1938.2329999999999</v>
      </c>
      <c r="K26" s="21">
        <f>SUM(K27:K30)</f>
        <v>1938.2329999999999</v>
      </c>
    </row>
    <row r="27" spans="1:28">
      <c r="A27" s="113"/>
      <c r="B27" s="110"/>
      <c r="C27" s="110"/>
      <c r="D27" s="114"/>
      <c r="E27" s="16" t="s">
        <v>29</v>
      </c>
      <c r="F27" s="17"/>
      <c r="G27" s="18"/>
      <c r="H27" s="18"/>
      <c r="I27" s="18"/>
      <c r="J27" s="19"/>
      <c r="K27" s="19"/>
    </row>
    <row r="28" spans="1:28" ht="31.5">
      <c r="A28" s="113"/>
      <c r="B28" s="110"/>
      <c r="C28" s="110"/>
      <c r="D28" s="114"/>
      <c r="E28" s="16" t="s">
        <v>30</v>
      </c>
      <c r="F28" s="17"/>
      <c r="G28" s="18"/>
      <c r="H28" s="18"/>
      <c r="I28" s="18"/>
      <c r="J28" s="19"/>
      <c r="K28" s="19"/>
    </row>
    <row r="29" spans="1:28">
      <c r="A29" s="113"/>
      <c r="B29" s="110"/>
      <c r="C29" s="110"/>
      <c r="D29" s="114"/>
      <c r="E29" s="16" t="s">
        <v>31</v>
      </c>
      <c r="F29" s="17">
        <f>G29+H29+I29+J29+K29</f>
        <v>7807.0910000000003</v>
      </c>
      <c r="G29" s="18">
        <v>1273.1949999999999</v>
      </c>
      <c r="H29" s="18">
        <v>769.197</v>
      </c>
      <c r="I29" s="18">
        <v>1888.2329999999999</v>
      </c>
      <c r="J29" s="18">
        <v>1938.2329999999999</v>
      </c>
      <c r="K29" s="18">
        <v>1938.2329999999999</v>
      </c>
    </row>
    <row r="30" spans="1:28" ht="61.9" customHeight="1">
      <c r="A30" s="113"/>
      <c r="B30" s="110"/>
      <c r="C30" s="110"/>
      <c r="D30" s="114"/>
      <c r="E30" s="20" t="s">
        <v>32</v>
      </c>
      <c r="F30" s="17"/>
      <c r="G30" s="18"/>
      <c r="H30" s="18"/>
      <c r="I30" s="18"/>
      <c r="J30" s="19"/>
      <c r="K30" s="19"/>
    </row>
    <row r="31" spans="1:28" ht="21.6" customHeight="1">
      <c r="A31" s="113" t="s">
        <v>35</v>
      </c>
      <c r="B31" s="110" t="s">
        <v>36</v>
      </c>
      <c r="C31" s="110" t="s">
        <v>26</v>
      </c>
      <c r="D31" s="114" t="s">
        <v>27</v>
      </c>
      <c r="E31" s="14" t="s">
        <v>28</v>
      </c>
      <c r="F31" s="15">
        <f>F34</f>
        <v>344.02</v>
      </c>
      <c r="G31" s="21">
        <f>SUM(G32:G35)</f>
        <v>68.804000000000002</v>
      </c>
      <c r="H31" s="21">
        <f>SUM(H32:H35)</f>
        <v>68.804000000000002</v>
      </c>
      <c r="I31" s="21">
        <f>SUM(I32:I35)</f>
        <v>68.804000000000002</v>
      </c>
      <c r="J31" s="21">
        <f>SUM(J32:J35)</f>
        <v>68.804000000000002</v>
      </c>
      <c r="K31" s="21">
        <f>SUM(K32:K35)</f>
        <v>68.804000000000002</v>
      </c>
    </row>
    <row r="32" spans="1:28">
      <c r="A32" s="113"/>
      <c r="B32" s="110"/>
      <c r="C32" s="110"/>
      <c r="D32" s="114"/>
      <c r="E32" s="16" t="s">
        <v>29</v>
      </c>
      <c r="F32" s="17"/>
      <c r="G32" s="18"/>
      <c r="H32" s="18"/>
      <c r="I32" s="18"/>
      <c r="J32" s="19"/>
      <c r="K32" s="19"/>
    </row>
    <row r="33" spans="1:11" ht="31.5">
      <c r="A33" s="113"/>
      <c r="B33" s="110"/>
      <c r="C33" s="110"/>
      <c r="D33" s="114"/>
      <c r="E33" s="16" t="s">
        <v>30</v>
      </c>
      <c r="F33" s="17"/>
      <c r="G33" s="18"/>
      <c r="H33" s="18"/>
      <c r="I33" s="18"/>
      <c r="J33" s="19"/>
      <c r="K33" s="19"/>
    </row>
    <row r="34" spans="1:11">
      <c r="A34" s="113"/>
      <c r="B34" s="110"/>
      <c r="C34" s="110"/>
      <c r="D34" s="114"/>
      <c r="E34" s="16" t="s">
        <v>31</v>
      </c>
      <c r="F34" s="17">
        <f>G34+H34+I34+J34+K34</f>
        <v>344.02</v>
      </c>
      <c r="G34" s="18">
        <v>68.804000000000002</v>
      </c>
      <c r="H34" s="18">
        <v>68.804000000000002</v>
      </c>
      <c r="I34" s="18">
        <v>68.804000000000002</v>
      </c>
      <c r="J34" s="18">
        <v>68.804000000000002</v>
      </c>
      <c r="K34" s="18">
        <v>68.804000000000002</v>
      </c>
    </row>
    <row r="35" spans="1:11" ht="55.9" customHeight="1">
      <c r="A35" s="113"/>
      <c r="B35" s="110"/>
      <c r="C35" s="110"/>
      <c r="D35" s="114"/>
      <c r="E35" s="20" t="s">
        <v>32</v>
      </c>
      <c r="F35" s="17"/>
      <c r="G35" s="18"/>
      <c r="H35" s="18"/>
      <c r="I35" s="18"/>
      <c r="J35" s="22"/>
      <c r="K35" s="22"/>
    </row>
    <row r="36" spans="1:11" ht="21.6" customHeight="1">
      <c r="A36" s="113" t="s">
        <v>37</v>
      </c>
      <c r="B36" s="110" t="s">
        <v>38</v>
      </c>
      <c r="C36" s="110" t="s">
        <v>26</v>
      </c>
      <c r="D36" s="114" t="s">
        <v>27</v>
      </c>
      <c r="E36" s="14" t="s">
        <v>28</v>
      </c>
      <c r="F36" s="15">
        <f>F39</f>
        <v>1030.0610000000001</v>
      </c>
      <c r="G36" s="21">
        <f>SUM(G37:G40)</f>
        <v>206.31700000000001</v>
      </c>
      <c r="H36" s="21">
        <f>SUM(H37:H40)</f>
        <v>204.511</v>
      </c>
      <c r="I36" s="21">
        <f>SUM(I37:I40)</f>
        <v>206.411</v>
      </c>
      <c r="J36" s="21">
        <f>SUM(J37:J40)</f>
        <v>206.411</v>
      </c>
      <c r="K36" s="21">
        <f>SUM(K37:K40)</f>
        <v>206.411</v>
      </c>
    </row>
    <row r="37" spans="1:11">
      <c r="A37" s="113"/>
      <c r="B37" s="110"/>
      <c r="C37" s="110"/>
      <c r="D37" s="114"/>
      <c r="E37" s="16" t="s">
        <v>29</v>
      </c>
      <c r="F37" s="17"/>
      <c r="G37" s="18"/>
      <c r="H37" s="18"/>
      <c r="I37" s="18"/>
      <c r="J37" s="22"/>
      <c r="K37" s="22"/>
    </row>
    <row r="38" spans="1:11" ht="31.5">
      <c r="A38" s="113"/>
      <c r="B38" s="110"/>
      <c r="C38" s="110"/>
      <c r="D38" s="114"/>
      <c r="E38" s="16" t="s">
        <v>30</v>
      </c>
      <c r="F38" s="17"/>
      <c r="G38" s="18"/>
      <c r="H38" s="18"/>
      <c r="I38" s="18"/>
      <c r="J38" s="22"/>
      <c r="K38" s="22"/>
    </row>
    <row r="39" spans="1:11">
      <c r="A39" s="113"/>
      <c r="B39" s="110"/>
      <c r="C39" s="110"/>
      <c r="D39" s="114"/>
      <c r="E39" s="16" t="s">
        <v>31</v>
      </c>
      <c r="F39" s="17">
        <f>G39+H39+I39+J39+K39</f>
        <v>1030.0610000000001</v>
      </c>
      <c r="G39" s="18">
        <v>206.31700000000001</v>
      </c>
      <c r="H39" s="18">
        <v>204.511</v>
      </c>
      <c r="I39" s="18">
        <v>206.411</v>
      </c>
      <c r="J39" s="18">
        <v>206.411</v>
      </c>
      <c r="K39" s="18">
        <v>206.411</v>
      </c>
    </row>
    <row r="40" spans="1:11" ht="58.9" customHeight="1">
      <c r="A40" s="113"/>
      <c r="B40" s="110"/>
      <c r="C40" s="110"/>
      <c r="D40" s="114"/>
      <c r="E40" s="20" t="s">
        <v>32</v>
      </c>
      <c r="F40" s="17"/>
      <c r="G40" s="18"/>
      <c r="H40" s="18"/>
      <c r="I40" s="18"/>
      <c r="J40" s="22"/>
      <c r="K40" s="22"/>
    </row>
    <row r="41" spans="1:11" ht="21.6" customHeight="1">
      <c r="A41" s="113" t="s">
        <v>39</v>
      </c>
      <c r="B41" s="110" t="s">
        <v>40</v>
      </c>
      <c r="C41" s="110" t="s">
        <v>26</v>
      </c>
      <c r="D41" s="114" t="s">
        <v>27</v>
      </c>
      <c r="E41" s="14" t="s">
        <v>28</v>
      </c>
      <c r="F41" s="15">
        <f t="shared" ref="F41:K41" si="2">F42+F43+F44+F45</f>
        <v>1798.8869999999999</v>
      </c>
      <c r="G41" s="15">
        <f t="shared" si="2"/>
        <v>305.76600000000002</v>
      </c>
      <c r="H41" s="15">
        <f t="shared" si="2"/>
        <v>358.94900000000001</v>
      </c>
      <c r="I41" s="15">
        <f t="shared" si="2"/>
        <v>373.01600000000002</v>
      </c>
      <c r="J41" s="15">
        <f t="shared" si="2"/>
        <v>377.99099999999999</v>
      </c>
      <c r="K41" s="15">
        <f t="shared" si="2"/>
        <v>383.16500000000002</v>
      </c>
    </row>
    <row r="42" spans="1:11">
      <c r="A42" s="113"/>
      <c r="B42" s="110"/>
      <c r="C42" s="110"/>
      <c r="D42" s="114"/>
      <c r="E42" s="16" t="s">
        <v>29</v>
      </c>
      <c r="F42" s="17"/>
      <c r="G42" s="18"/>
      <c r="H42" s="18"/>
      <c r="I42" s="18"/>
      <c r="J42" s="22"/>
      <c r="K42" s="22"/>
    </row>
    <row r="43" spans="1:11" ht="31.5">
      <c r="A43" s="113"/>
      <c r="B43" s="110"/>
      <c r="C43" s="110"/>
      <c r="D43" s="114"/>
      <c r="E43" s="16" t="s">
        <v>30</v>
      </c>
      <c r="F43" s="17"/>
      <c r="G43" s="18"/>
      <c r="H43" s="18"/>
      <c r="I43" s="18"/>
      <c r="J43" s="22"/>
      <c r="K43" s="22"/>
    </row>
    <row r="44" spans="1:11">
      <c r="A44" s="113"/>
      <c r="B44" s="110"/>
      <c r="C44" s="110"/>
      <c r="D44" s="114"/>
      <c r="E44" s="16" t="s">
        <v>31</v>
      </c>
      <c r="F44" s="17">
        <f t="shared" ref="F44:K44" si="3">F49+F54+F59+F64</f>
        <v>1798.8869999999999</v>
      </c>
      <c r="G44" s="17">
        <f t="shared" si="3"/>
        <v>305.76600000000002</v>
      </c>
      <c r="H44" s="17">
        <f t="shared" si="3"/>
        <v>358.94900000000001</v>
      </c>
      <c r="I44" s="17">
        <f t="shared" si="3"/>
        <v>373.01600000000002</v>
      </c>
      <c r="J44" s="17">
        <f t="shared" si="3"/>
        <v>377.99099999999999</v>
      </c>
      <c r="K44" s="17">
        <f t="shared" si="3"/>
        <v>383.16500000000002</v>
      </c>
    </row>
    <row r="45" spans="1:11" ht="61.9" customHeight="1">
      <c r="A45" s="113"/>
      <c r="B45" s="110"/>
      <c r="C45" s="110"/>
      <c r="D45" s="114"/>
      <c r="E45" s="20" t="s">
        <v>32</v>
      </c>
      <c r="F45" s="17"/>
      <c r="G45" s="18"/>
      <c r="H45" s="18"/>
      <c r="I45" s="18"/>
      <c r="J45" s="22"/>
      <c r="K45" s="22"/>
    </row>
    <row r="46" spans="1:11" ht="22.15" customHeight="1">
      <c r="A46" s="113" t="s">
        <v>41</v>
      </c>
      <c r="B46" s="110" t="s">
        <v>42</v>
      </c>
      <c r="C46" s="110" t="s">
        <v>26</v>
      </c>
      <c r="D46" s="114" t="s">
        <v>27</v>
      </c>
      <c r="E46" s="14" t="s">
        <v>28</v>
      </c>
      <c r="F46" s="21">
        <f t="shared" ref="F46:K46" si="4">SUM(F47:F50)</f>
        <v>150</v>
      </c>
      <c r="G46" s="21">
        <f t="shared" si="4"/>
        <v>30</v>
      </c>
      <c r="H46" s="21">
        <f t="shared" si="4"/>
        <v>30</v>
      </c>
      <c r="I46" s="21">
        <f t="shared" si="4"/>
        <v>30</v>
      </c>
      <c r="J46" s="21">
        <f t="shared" si="4"/>
        <v>30</v>
      </c>
      <c r="K46" s="21">
        <f t="shared" si="4"/>
        <v>30</v>
      </c>
    </row>
    <row r="47" spans="1:11">
      <c r="A47" s="113"/>
      <c r="B47" s="110"/>
      <c r="C47" s="110"/>
      <c r="D47" s="114"/>
      <c r="E47" s="16" t="s">
        <v>29</v>
      </c>
      <c r="F47" s="17"/>
      <c r="G47" s="18"/>
      <c r="H47" s="18"/>
      <c r="I47" s="18"/>
      <c r="J47" s="22"/>
      <c r="K47" s="22"/>
    </row>
    <row r="48" spans="1:11" ht="31.5">
      <c r="A48" s="113"/>
      <c r="B48" s="110"/>
      <c r="C48" s="110"/>
      <c r="D48" s="114"/>
      <c r="E48" s="16" t="s">
        <v>30</v>
      </c>
      <c r="F48" s="17"/>
      <c r="G48" s="18"/>
      <c r="H48" s="18"/>
      <c r="I48" s="18"/>
      <c r="J48" s="22"/>
      <c r="K48" s="22"/>
    </row>
    <row r="49" spans="1:11">
      <c r="A49" s="113"/>
      <c r="B49" s="110"/>
      <c r="C49" s="110"/>
      <c r="D49" s="114"/>
      <c r="E49" s="16" t="s">
        <v>31</v>
      </c>
      <c r="F49" s="17">
        <f>G49+H49+I49+J49+K49</f>
        <v>150</v>
      </c>
      <c r="G49" s="18">
        <v>30</v>
      </c>
      <c r="H49" s="18">
        <v>30</v>
      </c>
      <c r="I49" s="18">
        <v>30</v>
      </c>
      <c r="J49" s="18">
        <v>30</v>
      </c>
      <c r="K49" s="18">
        <v>30</v>
      </c>
    </row>
    <row r="50" spans="1:11" ht="59.45" customHeight="1">
      <c r="A50" s="113"/>
      <c r="B50" s="110"/>
      <c r="C50" s="110"/>
      <c r="D50" s="114"/>
      <c r="E50" s="20" t="s">
        <v>32</v>
      </c>
      <c r="F50" s="17"/>
      <c r="G50" s="18"/>
      <c r="H50" s="18"/>
      <c r="I50" s="18"/>
      <c r="J50" s="22"/>
      <c r="K50" s="22"/>
    </row>
    <row r="51" spans="1:11" ht="22.15" customHeight="1">
      <c r="A51" s="113" t="s">
        <v>43</v>
      </c>
      <c r="B51" s="110" t="s">
        <v>44</v>
      </c>
      <c r="C51" s="110" t="s">
        <v>26</v>
      </c>
      <c r="D51" s="114" t="s">
        <v>27</v>
      </c>
      <c r="E51" s="14" t="s">
        <v>28</v>
      </c>
      <c r="F51" s="21">
        <f t="shared" ref="F51:K51" si="5">SUM(F52:F55)</f>
        <v>630</v>
      </c>
      <c r="G51" s="21">
        <f t="shared" si="5"/>
        <v>126</v>
      </c>
      <c r="H51" s="21">
        <f t="shared" si="5"/>
        <v>126</v>
      </c>
      <c r="I51" s="21">
        <f t="shared" si="5"/>
        <v>126</v>
      </c>
      <c r="J51" s="21">
        <f t="shared" si="5"/>
        <v>126</v>
      </c>
      <c r="K51" s="21">
        <f t="shared" si="5"/>
        <v>126</v>
      </c>
    </row>
    <row r="52" spans="1:11">
      <c r="A52" s="113"/>
      <c r="B52" s="110"/>
      <c r="C52" s="110"/>
      <c r="D52" s="114"/>
      <c r="E52" s="16" t="s">
        <v>29</v>
      </c>
      <c r="F52" s="17"/>
      <c r="G52" s="18"/>
      <c r="H52" s="18"/>
      <c r="I52" s="18"/>
      <c r="J52" s="22"/>
      <c r="K52" s="22"/>
    </row>
    <row r="53" spans="1:11" ht="31.5">
      <c r="A53" s="113"/>
      <c r="B53" s="110"/>
      <c r="C53" s="110"/>
      <c r="D53" s="114"/>
      <c r="E53" s="16" t="s">
        <v>30</v>
      </c>
      <c r="F53" s="17"/>
      <c r="G53" s="18"/>
      <c r="H53" s="18"/>
      <c r="I53" s="18"/>
      <c r="J53" s="22"/>
      <c r="K53" s="22"/>
    </row>
    <row r="54" spans="1:11">
      <c r="A54" s="113"/>
      <c r="B54" s="110"/>
      <c r="C54" s="110"/>
      <c r="D54" s="114"/>
      <c r="E54" s="16" t="s">
        <v>31</v>
      </c>
      <c r="F54" s="17">
        <f>G54+H54+I54+J54+K54</f>
        <v>630</v>
      </c>
      <c r="G54" s="18">
        <v>126</v>
      </c>
      <c r="H54" s="18">
        <v>126</v>
      </c>
      <c r="I54" s="18">
        <v>126</v>
      </c>
      <c r="J54" s="18">
        <v>126</v>
      </c>
      <c r="K54" s="18">
        <v>126</v>
      </c>
    </row>
    <row r="55" spans="1:11" ht="58.15" customHeight="1">
      <c r="A55" s="113"/>
      <c r="B55" s="110"/>
      <c r="C55" s="110"/>
      <c r="D55" s="114"/>
      <c r="E55" s="20" t="s">
        <v>32</v>
      </c>
      <c r="F55" s="17"/>
      <c r="G55" s="18"/>
      <c r="H55" s="18"/>
      <c r="I55" s="18"/>
      <c r="J55" s="22"/>
      <c r="K55" s="22"/>
    </row>
    <row r="56" spans="1:11" ht="22.15" customHeight="1">
      <c r="A56" s="113" t="s">
        <v>45</v>
      </c>
      <c r="B56" s="110" t="s">
        <v>46</v>
      </c>
      <c r="C56" s="110" t="s">
        <v>26</v>
      </c>
      <c r="D56" s="114" t="s">
        <v>27</v>
      </c>
      <c r="E56" s="14" t="s">
        <v>28</v>
      </c>
      <c r="F56" s="21">
        <f t="shared" ref="F56:K56" si="6">SUM(F57:F60)</f>
        <v>478.21900000000005</v>
      </c>
      <c r="G56" s="21">
        <f t="shared" si="6"/>
        <v>100.96599999999999</v>
      </c>
      <c r="H56" s="21">
        <f t="shared" si="6"/>
        <v>99.350999999999999</v>
      </c>
      <c r="I56" s="21">
        <f t="shared" si="6"/>
        <v>92.634</v>
      </c>
      <c r="J56" s="21">
        <f t="shared" si="6"/>
        <v>92.634</v>
      </c>
      <c r="K56" s="21">
        <f t="shared" si="6"/>
        <v>92.634</v>
      </c>
    </row>
    <row r="57" spans="1:11">
      <c r="A57" s="113"/>
      <c r="B57" s="110"/>
      <c r="C57" s="110"/>
      <c r="D57" s="114"/>
      <c r="E57" s="16" t="s">
        <v>29</v>
      </c>
      <c r="F57" s="17"/>
      <c r="G57" s="18"/>
      <c r="H57" s="18"/>
      <c r="I57" s="18"/>
      <c r="J57" s="22"/>
      <c r="K57" s="22"/>
    </row>
    <row r="58" spans="1:11" ht="31.5">
      <c r="A58" s="113"/>
      <c r="B58" s="110"/>
      <c r="C58" s="110"/>
      <c r="D58" s="114"/>
      <c r="E58" s="16" t="s">
        <v>30</v>
      </c>
      <c r="F58" s="17"/>
      <c r="G58" s="18"/>
      <c r="H58" s="18"/>
      <c r="I58" s="18"/>
      <c r="J58" s="22"/>
      <c r="K58" s="22"/>
    </row>
    <row r="59" spans="1:11">
      <c r="A59" s="113"/>
      <c r="B59" s="110"/>
      <c r="C59" s="110"/>
      <c r="D59" s="114"/>
      <c r="E59" s="16" t="s">
        <v>31</v>
      </c>
      <c r="F59" s="17">
        <f>G59+H59+I59+J59+K59</f>
        <v>478.21900000000005</v>
      </c>
      <c r="G59" s="18">
        <v>100.96599999999999</v>
      </c>
      <c r="H59" s="18">
        <v>99.350999999999999</v>
      </c>
      <c r="I59" s="18">
        <v>92.634</v>
      </c>
      <c r="J59" s="18">
        <v>92.634</v>
      </c>
      <c r="K59" s="18">
        <v>92.634</v>
      </c>
    </row>
    <row r="60" spans="1:11" ht="61.9" customHeight="1">
      <c r="A60" s="113"/>
      <c r="B60" s="110"/>
      <c r="C60" s="110"/>
      <c r="D60" s="114"/>
      <c r="E60" s="20" t="s">
        <v>32</v>
      </c>
      <c r="F60" s="17"/>
      <c r="G60" s="18"/>
      <c r="H60" s="18"/>
      <c r="I60" s="18"/>
      <c r="J60" s="22"/>
      <c r="K60" s="22"/>
    </row>
    <row r="61" spans="1:11" ht="22.15" customHeight="1">
      <c r="A61" s="113" t="s">
        <v>47</v>
      </c>
      <c r="B61" s="110" t="s">
        <v>48</v>
      </c>
      <c r="C61" s="110" t="s">
        <v>26</v>
      </c>
      <c r="D61" s="114" t="s">
        <v>27</v>
      </c>
      <c r="E61" s="14" t="s">
        <v>28</v>
      </c>
      <c r="F61" s="21">
        <f t="shared" ref="F61:K61" si="7">SUM(F62:F65)</f>
        <v>540.66799999999989</v>
      </c>
      <c r="G61" s="21">
        <f t="shared" si="7"/>
        <v>48.8</v>
      </c>
      <c r="H61" s="21">
        <f t="shared" si="7"/>
        <v>103.598</v>
      </c>
      <c r="I61" s="21">
        <f t="shared" si="7"/>
        <v>124.38200000000001</v>
      </c>
      <c r="J61" s="21">
        <f t="shared" si="7"/>
        <v>129.357</v>
      </c>
      <c r="K61" s="21">
        <f t="shared" si="7"/>
        <v>134.53100000000001</v>
      </c>
    </row>
    <row r="62" spans="1:11">
      <c r="A62" s="113"/>
      <c r="B62" s="110"/>
      <c r="C62" s="110"/>
      <c r="D62" s="114"/>
      <c r="E62" s="16" t="s">
        <v>29</v>
      </c>
      <c r="F62" s="17"/>
      <c r="G62" s="18"/>
      <c r="H62" s="18"/>
      <c r="I62" s="18"/>
      <c r="J62" s="22"/>
      <c r="K62" s="22"/>
    </row>
    <row r="63" spans="1:11" ht="31.5">
      <c r="A63" s="113"/>
      <c r="B63" s="110"/>
      <c r="C63" s="110"/>
      <c r="D63" s="114"/>
      <c r="E63" s="16" t="s">
        <v>30</v>
      </c>
      <c r="F63" s="17"/>
      <c r="G63" s="18"/>
      <c r="H63" s="18"/>
      <c r="I63" s="18"/>
      <c r="J63" s="22"/>
      <c r="K63" s="22"/>
    </row>
    <row r="64" spans="1:11">
      <c r="A64" s="113"/>
      <c r="B64" s="110"/>
      <c r="C64" s="110"/>
      <c r="D64" s="114"/>
      <c r="E64" s="16" t="s">
        <v>31</v>
      </c>
      <c r="F64" s="17">
        <f>G64+H64+I64+J64+K64</f>
        <v>540.66799999999989</v>
      </c>
      <c r="G64" s="18">
        <v>48.8</v>
      </c>
      <c r="H64" s="18">
        <v>103.598</v>
      </c>
      <c r="I64" s="18">
        <v>124.38200000000001</v>
      </c>
      <c r="J64" s="18">
        <v>129.357</v>
      </c>
      <c r="K64" s="18">
        <v>134.53100000000001</v>
      </c>
    </row>
    <row r="65" spans="1:11" ht="58.15" customHeight="1">
      <c r="A65" s="113"/>
      <c r="B65" s="110"/>
      <c r="C65" s="110"/>
      <c r="D65" s="114"/>
      <c r="E65" s="20" t="s">
        <v>32</v>
      </c>
      <c r="F65" s="17"/>
      <c r="G65" s="18"/>
      <c r="H65" s="18"/>
      <c r="I65" s="18"/>
      <c r="J65" s="22"/>
      <c r="K65" s="22"/>
    </row>
    <row r="66" spans="1:11" ht="22.15" customHeight="1">
      <c r="A66" s="113" t="s">
        <v>49</v>
      </c>
      <c r="B66" s="110" t="s">
        <v>50</v>
      </c>
      <c r="C66" s="110" t="s">
        <v>26</v>
      </c>
      <c r="D66" s="114" t="s">
        <v>27</v>
      </c>
      <c r="E66" s="14" t="s">
        <v>28</v>
      </c>
      <c r="F66" s="15">
        <f t="shared" ref="F66:K66" si="8">F67+F68+F69+F70</f>
        <v>785.50000000000011</v>
      </c>
      <c r="G66" s="15">
        <f t="shared" si="8"/>
        <v>160.76000000000002</v>
      </c>
      <c r="H66" s="15">
        <f t="shared" si="8"/>
        <v>167.09</v>
      </c>
      <c r="I66" s="15">
        <f t="shared" si="8"/>
        <v>152.55000000000001</v>
      </c>
      <c r="J66" s="15">
        <f t="shared" si="8"/>
        <v>152.55000000000001</v>
      </c>
      <c r="K66" s="15">
        <f t="shared" si="8"/>
        <v>152.55000000000001</v>
      </c>
    </row>
    <row r="67" spans="1:11">
      <c r="A67" s="113"/>
      <c r="B67" s="110"/>
      <c r="C67" s="110"/>
      <c r="D67" s="114"/>
      <c r="E67" s="16" t="s">
        <v>29</v>
      </c>
      <c r="F67" s="17"/>
      <c r="G67" s="18"/>
      <c r="H67" s="18"/>
      <c r="I67" s="18"/>
      <c r="J67" s="22"/>
      <c r="K67" s="22"/>
    </row>
    <row r="68" spans="1:11" ht="31.5">
      <c r="A68" s="113"/>
      <c r="B68" s="110"/>
      <c r="C68" s="110"/>
      <c r="D68" s="114"/>
      <c r="E68" s="16" t="s">
        <v>30</v>
      </c>
      <c r="F68" s="17"/>
      <c r="G68" s="18"/>
      <c r="H68" s="18"/>
      <c r="I68" s="18"/>
      <c r="J68" s="22"/>
      <c r="K68" s="22"/>
    </row>
    <row r="69" spans="1:11">
      <c r="A69" s="113"/>
      <c r="B69" s="110"/>
      <c r="C69" s="110"/>
      <c r="D69" s="114"/>
      <c r="E69" s="16" t="s">
        <v>31</v>
      </c>
      <c r="F69" s="17">
        <f>F74+F79+F84</f>
        <v>785.50000000000011</v>
      </c>
      <c r="G69" s="17">
        <f>G74+G79</f>
        <v>160.76000000000002</v>
      </c>
      <c r="H69" s="17">
        <f>H79+H84</f>
        <v>167.09</v>
      </c>
      <c r="I69" s="17">
        <f>I79+I84</f>
        <v>152.55000000000001</v>
      </c>
      <c r="J69" s="17">
        <f>J79+J84</f>
        <v>152.55000000000001</v>
      </c>
      <c r="K69" s="17">
        <f>K79+K84</f>
        <v>152.55000000000001</v>
      </c>
    </row>
    <row r="70" spans="1:11" ht="58.9" customHeight="1">
      <c r="A70" s="113"/>
      <c r="B70" s="110"/>
      <c r="C70" s="110"/>
      <c r="D70" s="114"/>
      <c r="E70" s="16" t="s">
        <v>32</v>
      </c>
      <c r="F70" s="17"/>
      <c r="G70" s="18"/>
      <c r="H70" s="18"/>
      <c r="I70" s="18"/>
      <c r="J70" s="22"/>
      <c r="K70" s="22"/>
    </row>
    <row r="71" spans="1:11" ht="22.15" customHeight="1">
      <c r="A71" s="113" t="s">
        <v>51</v>
      </c>
      <c r="B71" s="110" t="s">
        <v>52</v>
      </c>
      <c r="C71" s="110" t="s">
        <v>53</v>
      </c>
      <c r="D71" s="114" t="s">
        <v>27</v>
      </c>
      <c r="E71" s="14" t="s">
        <v>28</v>
      </c>
      <c r="F71" s="21">
        <f>SUM(F72:F75)</f>
        <v>19.989999999999998</v>
      </c>
      <c r="G71" s="21">
        <f>SUM(G72:G75)</f>
        <v>19.989999999999998</v>
      </c>
      <c r="H71" s="18" t="s">
        <v>54</v>
      </c>
      <c r="I71" s="18" t="s">
        <v>54</v>
      </c>
      <c r="J71" s="18" t="s">
        <v>54</v>
      </c>
      <c r="K71" s="18" t="s">
        <v>54</v>
      </c>
    </row>
    <row r="72" spans="1:11">
      <c r="A72" s="113"/>
      <c r="B72" s="110"/>
      <c r="C72" s="110"/>
      <c r="D72" s="114"/>
      <c r="E72" s="16" t="s">
        <v>29</v>
      </c>
      <c r="F72" s="17"/>
      <c r="G72" s="18"/>
      <c r="H72" s="18"/>
      <c r="I72" s="18"/>
      <c r="J72" s="22"/>
      <c r="K72" s="22"/>
    </row>
    <row r="73" spans="1:11" ht="31.5">
      <c r="A73" s="113"/>
      <c r="B73" s="110"/>
      <c r="C73" s="110"/>
      <c r="D73" s="114"/>
      <c r="E73" s="16" t="s">
        <v>30</v>
      </c>
      <c r="F73" s="17"/>
      <c r="G73" s="18"/>
      <c r="H73" s="18"/>
      <c r="I73" s="18"/>
      <c r="J73" s="22"/>
      <c r="K73" s="22"/>
    </row>
    <row r="74" spans="1:11">
      <c r="A74" s="113"/>
      <c r="B74" s="110"/>
      <c r="C74" s="110"/>
      <c r="D74" s="114"/>
      <c r="E74" s="16" t="s">
        <v>31</v>
      </c>
      <c r="F74" s="17">
        <f>G74</f>
        <v>19.989999999999998</v>
      </c>
      <c r="G74" s="18">
        <v>19.989999999999998</v>
      </c>
      <c r="H74" s="18" t="s">
        <v>54</v>
      </c>
      <c r="I74" s="18" t="s">
        <v>54</v>
      </c>
      <c r="J74" s="18" t="s">
        <v>54</v>
      </c>
      <c r="K74" s="18" t="s">
        <v>54</v>
      </c>
    </row>
    <row r="75" spans="1:11" ht="63" customHeight="1">
      <c r="A75" s="113"/>
      <c r="B75" s="110"/>
      <c r="C75" s="110"/>
      <c r="D75" s="114"/>
      <c r="E75" s="20" t="s">
        <v>32</v>
      </c>
      <c r="F75" s="17"/>
      <c r="G75" s="18"/>
      <c r="H75" s="18"/>
      <c r="I75" s="18"/>
      <c r="J75" s="22"/>
      <c r="K75" s="22"/>
    </row>
    <row r="76" spans="1:11" ht="22.15" customHeight="1">
      <c r="A76" s="113" t="s">
        <v>55</v>
      </c>
      <c r="B76" s="110" t="s">
        <v>56</v>
      </c>
      <c r="C76" s="110" t="s">
        <v>26</v>
      </c>
      <c r="D76" s="114" t="s">
        <v>27</v>
      </c>
      <c r="E76" s="14" t="s">
        <v>28</v>
      </c>
      <c r="F76" s="21">
        <f t="shared" ref="F76:K76" si="9">SUM(F77:F80)</f>
        <v>741.36000000000013</v>
      </c>
      <c r="G76" s="21">
        <f t="shared" si="9"/>
        <v>140.77000000000001</v>
      </c>
      <c r="H76" s="21">
        <f t="shared" si="9"/>
        <v>142.94</v>
      </c>
      <c r="I76" s="21">
        <f t="shared" si="9"/>
        <v>152.55000000000001</v>
      </c>
      <c r="J76" s="21">
        <f t="shared" si="9"/>
        <v>152.55000000000001</v>
      </c>
      <c r="K76" s="21">
        <f t="shared" si="9"/>
        <v>152.55000000000001</v>
      </c>
    </row>
    <row r="77" spans="1:11">
      <c r="A77" s="113"/>
      <c r="B77" s="110"/>
      <c r="C77" s="110"/>
      <c r="D77" s="114"/>
      <c r="E77" s="16" t="s">
        <v>29</v>
      </c>
      <c r="F77" s="17"/>
      <c r="G77" s="18"/>
      <c r="H77" s="18"/>
      <c r="I77" s="18"/>
      <c r="J77" s="22"/>
      <c r="K77" s="22"/>
    </row>
    <row r="78" spans="1:11" ht="31.5">
      <c r="A78" s="113"/>
      <c r="B78" s="110"/>
      <c r="C78" s="110"/>
      <c r="D78" s="114"/>
      <c r="E78" s="16" t="s">
        <v>30</v>
      </c>
      <c r="F78" s="17"/>
      <c r="G78" s="18"/>
      <c r="H78" s="18"/>
      <c r="I78" s="18"/>
      <c r="J78" s="22"/>
      <c r="K78" s="22"/>
    </row>
    <row r="79" spans="1:11">
      <c r="A79" s="113"/>
      <c r="B79" s="110"/>
      <c r="C79" s="110"/>
      <c r="D79" s="114"/>
      <c r="E79" s="16" t="s">
        <v>31</v>
      </c>
      <c r="F79" s="17">
        <f>G79+H79+I79+J79+K79</f>
        <v>741.36000000000013</v>
      </c>
      <c r="G79" s="18">
        <v>140.77000000000001</v>
      </c>
      <c r="H79" s="18">
        <v>142.94</v>
      </c>
      <c r="I79" s="18">
        <v>152.55000000000001</v>
      </c>
      <c r="J79" s="18">
        <v>152.55000000000001</v>
      </c>
      <c r="K79" s="18">
        <v>152.55000000000001</v>
      </c>
    </row>
    <row r="80" spans="1:11" ht="61.15" customHeight="1">
      <c r="A80" s="113"/>
      <c r="B80" s="110"/>
      <c r="C80" s="110"/>
      <c r="D80" s="114"/>
      <c r="E80" s="20" t="s">
        <v>32</v>
      </c>
      <c r="F80" s="17"/>
      <c r="G80" s="18"/>
      <c r="H80" s="18"/>
      <c r="I80" s="18"/>
      <c r="J80" s="22"/>
      <c r="K80" s="22"/>
    </row>
    <row r="81" spans="1:11" ht="22.15" customHeight="1">
      <c r="A81" s="113" t="s">
        <v>57</v>
      </c>
      <c r="B81" s="110" t="s">
        <v>58</v>
      </c>
      <c r="C81" s="110" t="s">
        <v>59</v>
      </c>
      <c r="D81" s="114" t="s">
        <v>27</v>
      </c>
      <c r="E81" s="14" t="s">
        <v>28</v>
      </c>
      <c r="F81" s="21">
        <f>SUM(F82:F85)</f>
        <v>24.15</v>
      </c>
      <c r="G81" s="18" t="s">
        <v>54</v>
      </c>
      <c r="H81" s="21">
        <f>SUM(H82:H85)</f>
        <v>24.15</v>
      </c>
      <c r="I81" s="21">
        <f>SUM(I82:I85)</f>
        <v>0</v>
      </c>
      <c r="J81" s="21">
        <f>SUM(J82:J85)</f>
        <v>0</v>
      </c>
      <c r="K81" s="21">
        <f>SUM(K82:K85)</f>
        <v>0</v>
      </c>
    </row>
    <row r="82" spans="1:11">
      <c r="A82" s="113"/>
      <c r="B82" s="110"/>
      <c r="C82" s="110"/>
      <c r="D82" s="114"/>
      <c r="E82" s="16" t="s">
        <v>29</v>
      </c>
      <c r="F82" s="17"/>
      <c r="G82" s="18"/>
      <c r="H82" s="18"/>
      <c r="I82" s="18"/>
      <c r="J82" s="22"/>
      <c r="K82" s="22"/>
    </row>
    <row r="83" spans="1:11" ht="31.5">
      <c r="A83" s="113"/>
      <c r="B83" s="110"/>
      <c r="C83" s="110"/>
      <c r="D83" s="114"/>
      <c r="E83" s="16" t="s">
        <v>30</v>
      </c>
      <c r="F83" s="17"/>
      <c r="G83" s="18"/>
      <c r="H83" s="18"/>
      <c r="I83" s="18"/>
      <c r="J83" s="22"/>
      <c r="K83" s="22"/>
    </row>
    <row r="84" spans="1:11">
      <c r="A84" s="113"/>
      <c r="B84" s="110"/>
      <c r="C84" s="110"/>
      <c r="D84" s="114"/>
      <c r="E84" s="16" t="s">
        <v>31</v>
      </c>
      <c r="F84" s="17">
        <f>H84+I84+J84+K84</f>
        <v>24.15</v>
      </c>
      <c r="G84" s="18" t="s">
        <v>54</v>
      </c>
      <c r="H84" s="18">
        <v>24.15</v>
      </c>
      <c r="I84" s="23">
        <v>0</v>
      </c>
      <c r="J84" s="23">
        <v>0</v>
      </c>
      <c r="K84" s="23">
        <v>0</v>
      </c>
    </row>
    <row r="85" spans="1:11" ht="57.6" customHeight="1">
      <c r="A85" s="113"/>
      <c r="B85" s="110"/>
      <c r="C85" s="110"/>
      <c r="D85" s="114"/>
      <c r="E85" s="20" t="s">
        <v>32</v>
      </c>
      <c r="F85" s="17"/>
      <c r="G85" s="18"/>
      <c r="H85" s="18"/>
      <c r="I85" s="18"/>
      <c r="J85" s="22"/>
      <c r="K85" s="22"/>
    </row>
    <row r="86" spans="1:11" ht="22.15" customHeight="1">
      <c r="A86" s="113" t="s">
        <v>60</v>
      </c>
      <c r="B86" s="110" t="s">
        <v>61</v>
      </c>
      <c r="C86" s="110" t="s">
        <v>62</v>
      </c>
      <c r="D86" s="114" t="s">
        <v>27</v>
      </c>
      <c r="E86" s="14" t="s">
        <v>28</v>
      </c>
      <c r="F86" s="15">
        <f>F87+F88+F89+F90</f>
        <v>264.346</v>
      </c>
      <c r="G86" s="18" t="s">
        <v>54</v>
      </c>
      <c r="H86" s="15">
        <f>H87+H88+H89+H90</f>
        <v>173.95</v>
      </c>
      <c r="I86" s="15">
        <f>I87+I88+I89+I90</f>
        <v>90.396000000000001</v>
      </c>
      <c r="J86" s="18" t="s">
        <v>54</v>
      </c>
      <c r="K86" s="18" t="s">
        <v>54</v>
      </c>
    </row>
    <row r="87" spans="1:11">
      <c r="A87" s="113"/>
      <c r="B87" s="110"/>
      <c r="C87" s="110"/>
      <c r="D87" s="114"/>
      <c r="E87" s="16" t="s">
        <v>29</v>
      </c>
      <c r="F87" s="17"/>
      <c r="G87" s="18"/>
      <c r="H87" s="18"/>
      <c r="I87" s="18"/>
      <c r="J87" s="22"/>
      <c r="K87" s="22"/>
    </row>
    <row r="88" spans="1:11" ht="31.5">
      <c r="A88" s="113"/>
      <c r="B88" s="110"/>
      <c r="C88" s="110"/>
      <c r="D88" s="114"/>
      <c r="E88" s="16" t="s">
        <v>30</v>
      </c>
      <c r="F88" s="17"/>
      <c r="G88" s="18"/>
      <c r="H88" s="18"/>
      <c r="I88" s="18"/>
      <c r="J88" s="22"/>
      <c r="K88" s="22"/>
    </row>
    <row r="89" spans="1:11">
      <c r="A89" s="113"/>
      <c r="B89" s="110"/>
      <c r="C89" s="110"/>
      <c r="D89" s="114"/>
      <c r="E89" s="16" t="s">
        <v>31</v>
      </c>
      <c r="F89" s="17">
        <f>F94+F99</f>
        <v>264.346</v>
      </c>
      <c r="G89" s="18" t="s">
        <v>54</v>
      </c>
      <c r="H89" s="17">
        <f>H94+H99</f>
        <v>173.95</v>
      </c>
      <c r="I89" s="17">
        <f>I94+I99</f>
        <v>90.396000000000001</v>
      </c>
      <c r="J89" s="18" t="s">
        <v>54</v>
      </c>
      <c r="K89" s="18" t="s">
        <v>54</v>
      </c>
    </row>
    <row r="90" spans="1:11" ht="59.45" customHeight="1">
      <c r="A90" s="113"/>
      <c r="B90" s="110"/>
      <c r="C90" s="110"/>
      <c r="D90" s="114"/>
      <c r="E90" s="20" t="s">
        <v>32</v>
      </c>
      <c r="F90" s="17"/>
      <c r="G90" s="18"/>
      <c r="H90" s="18"/>
      <c r="I90" s="18"/>
      <c r="J90" s="22"/>
      <c r="K90" s="22"/>
    </row>
    <row r="91" spans="1:11" ht="22.15" customHeight="1">
      <c r="A91" s="113" t="s">
        <v>63</v>
      </c>
      <c r="B91" s="110" t="s">
        <v>64</v>
      </c>
      <c r="C91" s="110" t="s">
        <v>62</v>
      </c>
      <c r="D91" s="114" t="s">
        <v>27</v>
      </c>
      <c r="E91" s="14" t="s">
        <v>28</v>
      </c>
      <c r="F91" s="21">
        <f>SUM(F92:F95)</f>
        <v>164.76600000000002</v>
      </c>
      <c r="G91" s="18" t="s">
        <v>54</v>
      </c>
      <c r="H91" s="21">
        <f>SUM(H92:H95)</f>
        <v>74.37</v>
      </c>
      <c r="I91" s="21">
        <f>SUM(I92:I95)</f>
        <v>90.396000000000001</v>
      </c>
      <c r="J91" s="18" t="s">
        <v>54</v>
      </c>
      <c r="K91" s="18" t="s">
        <v>54</v>
      </c>
    </row>
    <row r="92" spans="1:11">
      <c r="A92" s="113"/>
      <c r="B92" s="110"/>
      <c r="C92" s="110"/>
      <c r="D92" s="114"/>
      <c r="E92" s="16" t="s">
        <v>29</v>
      </c>
      <c r="F92" s="17"/>
      <c r="G92" s="18"/>
      <c r="H92" s="18"/>
      <c r="I92" s="18"/>
      <c r="J92" s="22"/>
      <c r="K92" s="22"/>
    </row>
    <row r="93" spans="1:11" ht="31.5">
      <c r="A93" s="113"/>
      <c r="B93" s="110"/>
      <c r="C93" s="110"/>
      <c r="D93" s="114"/>
      <c r="E93" s="16" t="s">
        <v>30</v>
      </c>
      <c r="F93" s="17"/>
      <c r="G93" s="18"/>
      <c r="H93" s="18"/>
      <c r="I93" s="18"/>
      <c r="J93" s="22"/>
      <c r="K93" s="22"/>
    </row>
    <row r="94" spans="1:11">
      <c r="A94" s="113"/>
      <c r="B94" s="110"/>
      <c r="C94" s="110"/>
      <c r="D94" s="114"/>
      <c r="E94" s="16" t="s">
        <v>31</v>
      </c>
      <c r="F94" s="17">
        <f>H94+I94</f>
        <v>164.76600000000002</v>
      </c>
      <c r="G94" s="18" t="s">
        <v>54</v>
      </c>
      <c r="H94" s="18">
        <v>74.37</v>
      </c>
      <c r="I94" s="18">
        <v>90.396000000000001</v>
      </c>
      <c r="J94" s="18" t="s">
        <v>54</v>
      </c>
      <c r="K94" s="18" t="s">
        <v>54</v>
      </c>
    </row>
    <row r="95" spans="1:11" ht="35.450000000000003" customHeight="1">
      <c r="A95" s="113"/>
      <c r="B95" s="110"/>
      <c r="C95" s="110"/>
      <c r="D95" s="114"/>
      <c r="E95" s="20" t="s">
        <v>32</v>
      </c>
      <c r="F95" s="17"/>
      <c r="G95" s="18"/>
      <c r="H95" s="18"/>
      <c r="I95" s="18"/>
      <c r="J95" s="22"/>
      <c r="K95" s="22"/>
    </row>
    <row r="96" spans="1:11" ht="22.15" customHeight="1">
      <c r="A96" s="113" t="s">
        <v>65</v>
      </c>
      <c r="B96" s="110" t="s">
        <v>66</v>
      </c>
      <c r="C96" s="110" t="s">
        <v>62</v>
      </c>
      <c r="D96" s="114" t="s">
        <v>27</v>
      </c>
      <c r="E96" s="14" t="s">
        <v>28</v>
      </c>
      <c r="F96" s="21">
        <f>SUM(F97:F100)</f>
        <v>99.58</v>
      </c>
      <c r="G96" s="18" t="s">
        <v>54</v>
      </c>
      <c r="H96" s="21">
        <f>SUM(H97:H100)</f>
        <v>99.58</v>
      </c>
      <c r="I96" s="21">
        <f>SUM(I97:I100)</f>
        <v>0</v>
      </c>
      <c r="J96" s="18" t="s">
        <v>54</v>
      </c>
      <c r="K96" s="18" t="s">
        <v>54</v>
      </c>
    </row>
    <row r="97" spans="1:11">
      <c r="A97" s="113"/>
      <c r="B97" s="110"/>
      <c r="C97" s="110"/>
      <c r="D97" s="114"/>
      <c r="E97" s="16" t="s">
        <v>29</v>
      </c>
      <c r="F97" s="17"/>
      <c r="G97" s="18"/>
      <c r="H97" s="18"/>
      <c r="I97" s="18"/>
      <c r="J97" s="22"/>
      <c r="K97" s="22"/>
    </row>
    <row r="98" spans="1:11" ht="31.5">
      <c r="A98" s="113"/>
      <c r="B98" s="110"/>
      <c r="C98" s="110"/>
      <c r="D98" s="114"/>
      <c r="E98" s="16" t="s">
        <v>30</v>
      </c>
      <c r="F98" s="17"/>
      <c r="G98" s="18"/>
      <c r="H98" s="18"/>
      <c r="I98" s="18"/>
      <c r="J98" s="22"/>
      <c r="K98" s="22"/>
    </row>
    <row r="99" spans="1:11" ht="54.6" customHeight="1">
      <c r="A99" s="113"/>
      <c r="B99" s="110"/>
      <c r="C99" s="110"/>
      <c r="D99" s="114"/>
      <c r="E99" s="16" t="s">
        <v>31</v>
      </c>
      <c r="F99" s="17">
        <f>H99+I99</f>
        <v>99.58</v>
      </c>
      <c r="G99" s="18" t="s">
        <v>54</v>
      </c>
      <c r="H99" s="18">
        <v>99.58</v>
      </c>
      <c r="I99" s="23">
        <v>0</v>
      </c>
      <c r="J99" s="18" t="s">
        <v>54</v>
      </c>
      <c r="K99" s="18" t="s">
        <v>54</v>
      </c>
    </row>
    <row r="100" spans="1:11" ht="33.6" customHeight="1">
      <c r="A100" s="113"/>
      <c r="B100" s="110"/>
      <c r="C100" s="110"/>
      <c r="D100" s="114"/>
      <c r="E100" s="20" t="s">
        <v>32</v>
      </c>
      <c r="F100" s="24"/>
      <c r="G100" s="18"/>
      <c r="H100" s="18"/>
      <c r="I100" s="18"/>
      <c r="J100" s="22"/>
      <c r="K100" s="22"/>
    </row>
    <row r="101" spans="1:11" ht="22.15" customHeight="1">
      <c r="A101" s="113" t="s">
        <v>67</v>
      </c>
      <c r="B101" s="110" t="s">
        <v>68</v>
      </c>
      <c r="C101" s="110" t="s">
        <v>26</v>
      </c>
      <c r="D101" s="114" t="s">
        <v>27</v>
      </c>
      <c r="E101" s="14" t="s">
        <v>28</v>
      </c>
      <c r="F101" s="15">
        <f t="shared" ref="F101:K101" si="10">F102+F103+F104+F105</f>
        <v>2944.1019999999999</v>
      </c>
      <c r="G101" s="15">
        <f t="shared" si="10"/>
        <v>556.95800000000008</v>
      </c>
      <c r="H101" s="15">
        <f t="shared" si="10"/>
        <v>596.78599999999994</v>
      </c>
      <c r="I101" s="15">
        <f t="shared" si="10"/>
        <v>596.78599999999994</v>
      </c>
      <c r="J101" s="15">
        <f t="shared" si="10"/>
        <v>596.78599999999994</v>
      </c>
      <c r="K101" s="15">
        <f t="shared" si="10"/>
        <v>596.78599999999994</v>
      </c>
    </row>
    <row r="102" spans="1:11">
      <c r="A102" s="113"/>
      <c r="B102" s="110"/>
      <c r="C102" s="110"/>
      <c r="D102" s="114"/>
      <c r="E102" s="16" t="s">
        <v>29</v>
      </c>
      <c r="F102" s="17"/>
      <c r="G102" s="18"/>
      <c r="H102" s="18"/>
      <c r="I102" s="18"/>
      <c r="J102" s="22"/>
      <c r="K102" s="22"/>
    </row>
    <row r="103" spans="1:11" ht="31.5">
      <c r="A103" s="113"/>
      <c r="B103" s="110"/>
      <c r="C103" s="110"/>
      <c r="D103" s="114"/>
      <c r="E103" s="16" t="s">
        <v>30</v>
      </c>
      <c r="F103" s="17"/>
      <c r="G103" s="18"/>
      <c r="H103" s="18"/>
      <c r="I103" s="18"/>
      <c r="J103" s="22"/>
      <c r="K103" s="22"/>
    </row>
    <row r="104" spans="1:11">
      <c r="A104" s="113"/>
      <c r="B104" s="110"/>
      <c r="C104" s="110"/>
      <c r="D104" s="114"/>
      <c r="E104" s="16" t="s">
        <v>31</v>
      </c>
      <c r="F104" s="17">
        <f>F109+F114</f>
        <v>2944.1019999999999</v>
      </c>
      <c r="G104" s="17">
        <f>G109+G114</f>
        <v>556.95800000000008</v>
      </c>
      <c r="H104" s="17">
        <f>H109</f>
        <v>596.78599999999994</v>
      </c>
      <c r="I104" s="17">
        <f>I109</f>
        <v>596.78599999999994</v>
      </c>
      <c r="J104" s="17">
        <f>J109</f>
        <v>596.78599999999994</v>
      </c>
      <c r="K104" s="17">
        <f>K109</f>
        <v>596.78599999999994</v>
      </c>
    </row>
    <row r="105" spans="1:11" ht="39" customHeight="1">
      <c r="A105" s="113"/>
      <c r="B105" s="110"/>
      <c r="C105" s="110"/>
      <c r="D105" s="114"/>
      <c r="E105" s="20" t="s">
        <v>32</v>
      </c>
      <c r="F105" s="17"/>
      <c r="G105" s="18"/>
      <c r="H105" s="18"/>
      <c r="I105" s="18"/>
      <c r="J105" s="22"/>
      <c r="K105" s="22"/>
    </row>
    <row r="106" spans="1:11" ht="22.15" customHeight="1">
      <c r="A106" s="113" t="s">
        <v>69</v>
      </c>
      <c r="B106" s="110" t="s">
        <v>70</v>
      </c>
      <c r="C106" s="110" t="s">
        <v>26</v>
      </c>
      <c r="D106" s="114" t="s">
        <v>27</v>
      </c>
      <c r="E106" s="14" t="s">
        <v>28</v>
      </c>
      <c r="F106" s="21">
        <f t="shared" ref="F106:K106" si="11">F110+F109+F108+F107</f>
        <v>2644.1019999999999</v>
      </c>
      <c r="G106" s="21">
        <f t="shared" si="11"/>
        <v>256.95800000000003</v>
      </c>
      <c r="H106" s="21">
        <f t="shared" si="11"/>
        <v>596.78599999999994</v>
      </c>
      <c r="I106" s="21">
        <f t="shared" si="11"/>
        <v>596.78599999999994</v>
      </c>
      <c r="J106" s="21">
        <f t="shared" si="11"/>
        <v>596.78599999999994</v>
      </c>
      <c r="K106" s="21">
        <f t="shared" si="11"/>
        <v>596.78599999999994</v>
      </c>
    </row>
    <row r="107" spans="1:11">
      <c r="A107" s="113"/>
      <c r="B107" s="110"/>
      <c r="C107" s="110"/>
      <c r="D107" s="114"/>
      <c r="E107" s="16" t="s">
        <v>29</v>
      </c>
      <c r="F107" s="17"/>
      <c r="G107" s="18"/>
      <c r="H107" s="18"/>
      <c r="I107" s="18"/>
      <c r="J107" s="22"/>
      <c r="K107" s="22"/>
    </row>
    <row r="108" spans="1:11" ht="31.5">
      <c r="A108" s="113"/>
      <c r="B108" s="110"/>
      <c r="C108" s="110"/>
      <c r="D108" s="114"/>
      <c r="E108" s="16" t="s">
        <v>30</v>
      </c>
      <c r="F108" s="17"/>
      <c r="G108" s="18"/>
      <c r="H108" s="18"/>
      <c r="I108" s="18"/>
      <c r="J108" s="22"/>
      <c r="K108" s="22"/>
    </row>
    <row r="109" spans="1:11">
      <c r="A109" s="113"/>
      <c r="B109" s="110"/>
      <c r="C109" s="110"/>
      <c r="D109" s="114"/>
      <c r="E109" s="16" t="s">
        <v>31</v>
      </c>
      <c r="F109" s="17">
        <f>G109+H109+I109+J109+K109</f>
        <v>2644.1019999999999</v>
      </c>
      <c r="G109" s="18">
        <v>256.95800000000003</v>
      </c>
      <c r="H109" s="18">
        <v>596.78599999999994</v>
      </c>
      <c r="I109" s="18">
        <v>596.78599999999994</v>
      </c>
      <c r="J109" s="18">
        <v>596.78599999999994</v>
      </c>
      <c r="K109" s="18">
        <v>596.78599999999994</v>
      </c>
    </row>
    <row r="110" spans="1:11" ht="60.6" customHeight="1">
      <c r="A110" s="113"/>
      <c r="B110" s="110"/>
      <c r="C110" s="110"/>
      <c r="D110" s="114"/>
      <c r="E110" s="20" t="s">
        <v>32</v>
      </c>
      <c r="F110" s="25"/>
      <c r="G110" s="26"/>
      <c r="H110" s="26"/>
      <c r="I110" s="26"/>
      <c r="J110" s="22"/>
      <c r="K110" s="22"/>
    </row>
    <row r="111" spans="1:11" ht="22.15" customHeight="1">
      <c r="A111" s="113" t="s">
        <v>71</v>
      </c>
      <c r="B111" s="110" t="s">
        <v>72</v>
      </c>
      <c r="C111" s="110" t="s">
        <v>53</v>
      </c>
      <c r="D111" s="114" t="s">
        <v>27</v>
      </c>
      <c r="E111" s="14" t="s">
        <v>28</v>
      </c>
      <c r="F111" s="21">
        <f>F115+F114+F113+F112</f>
        <v>300</v>
      </c>
      <c r="G111" s="21">
        <f>G115+G114+G113+G112</f>
        <v>300</v>
      </c>
      <c r="H111" s="18" t="s">
        <v>54</v>
      </c>
      <c r="I111" s="18" t="s">
        <v>54</v>
      </c>
      <c r="J111" s="18" t="s">
        <v>54</v>
      </c>
      <c r="K111" s="18" t="s">
        <v>54</v>
      </c>
    </row>
    <row r="112" spans="1:11">
      <c r="A112" s="113"/>
      <c r="B112" s="110"/>
      <c r="C112" s="110"/>
      <c r="D112" s="114"/>
      <c r="E112" s="16" t="s">
        <v>29</v>
      </c>
      <c r="F112" s="17"/>
      <c r="G112" s="18"/>
      <c r="H112" s="18"/>
      <c r="I112" s="18"/>
      <c r="J112" s="22"/>
      <c r="K112" s="22"/>
    </row>
    <row r="113" spans="1:11" ht="31.5">
      <c r="A113" s="113"/>
      <c r="B113" s="110"/>
      <c r="C113" s="110"/>
      <c r="D113" s="114"/>
      <c r="E113" s="16" t="s">
        <v>30</v>
      </c>
      <c r="F113" s="17"/>
      <c r="G113" s="18"/>
      <c r="H113" s="18"/>
      <c r="I113" s="18"/>
      <c r="J113" s="22"/>
      <c r="K113" s="22"/>
    </row>
    <row r="114" spans="1:11">
      <c r="A114" s="113"/>
      <c r="B114" s="110"/>
      <c r="C114" s="110"/>
      <c r="D114" s="114"/>
      <c r="E114" s="16" t="s">
        <v>31</v>
      </c>
      <c r="F114" s="17">
        <f>G114</f>
        <v>300</v>
      </c>
      <c r="G114" s="18">
        <v>300</v>
      </c>
      <c r="H114" s="18" t="s">
        <v>54</v>
      </c>
      <c r="I114" s="18" t="s">
        <v>54</v>
      </c>
      <c r="J114" s="18" t="s">
        <v>54</v>
      </c>
      <c r="K114" s="18" t="s">
        <v>54</v>
      </c>
    </row>
    <row r="115" spans="1:11" ht="31.15" customHeight="1">
      <c r="A115" s="113"/>
      <c r="B115" s="110"/>
      <c r="C115" s="110"/>
      <c r="D115" s="114"/>
      <c r="E115" s="20" t="s">
        <v>32</v>
      </c>
      <c r="F115" s="17"/>
      <c r="G115" s="18"/>
      <c r="H115" s="18"/>
      <c r="I115" s="18"/>
      <c r="J115" s="22"/>
      <c r="K115" s="22"/>
    </row>
    <row r="116" spans="1:11" ht="22.15" customHeight="1">
      <c r="A116" s="113" t="s">
        <v>73</v>
      </c>
      <c r="B116" s="110" t="s">
        <v>74</v>
      </c>
      <c r="C116" s="110" t="s">
        <v>59</v>
      </c>
      <c r="D116" s="114" t="s">
        <v>27</v>
      </c>
      <c r="E116" s="14" t="s">
        <v>28</v>
      </c>
      <c r="F116" s="15">
        <f>F117+F118+F119+F120</f>
        <v>2302.3220000000001</v>
      </c>
      <c r="G116" s="18" t="s">
        <v>54</v>
      </c>
      <c r="H116" s="15">
        <f>H117+H118+H119+H120</f>
        <v>324.98</v>
      </c>
      <c r="I116" s="15">
        <f>I117+I118+I119+I120</f>
        <v>659.11400000000003</v>
      </c>
      <c r="J116" s="15">
        <f>J117+J118+J119+J120</f>
        <v>659.11400000000003</v>
      </c>
      <c r="K116" s="15">
        <f>K117+K118+K119+K120</f>
        <v>659.11400000000003</v>
      </c>
    </row>
    <row r="117" spans="1:11">
      <c r="A117" s="113"/>
      <c r="B117" s="110"/>
      <c r="C117" s="110"/>
      <c r="D117" s="114"/>
      <c r="E117" s="16" t="s">
        <v>29</v>
      </c>
      <c r="F117" s="17"/>
      <c r="G117" s="18"/>
      <c r="H117" s="18"/>
      <c r="I117" s="18"/>
      <c r="J117" s="22"/>
      <c r="K117" s="22"/>
    </row>
    <row r="118" spans="1:11" ht="31.5">
      <c r="A118" s="113"/>
      <c r="B118" s="110"/>
      <c r="C118" s="110"/>
      <c r="D118" s="114"/>
      <c r="E118" s="16" t="s">
        <v>30</v>
      </c>
      <c r="F118" s="17"/>
      <c r="G118" s="18"/>
      <c r="H118" s="18"/>
      <c r="I118" s="18"/>
      <c r="J118" s="22"/>
      <c r="K118" s="22"/>
    </row>
    <row r="119" spans="1:11">
      <c r="A119" s="113"/>
      <c r="B119" s="110"/>
      <c r="C119" s="110"/>
      <c r="D119" s="114"/>
      <c r="E119" s="16" t="s">
        <v>31</v>
      </c>
      <c r="F119" s="17">
        <f>F121+F126</f>
        <v>2302.3220000000001</v>
      </c>
      <c r="G119" s="18" t="s">
        <v>54</v>
      </c>
      <c r="H119" s="17">
        <f>H121+H126</f>
        <v>324.98</v>
      </c>
      <c r="I119" s="17">
        <f>I121+I126</f>
        <v>659.11400000000003</v>
      </c>
      <c r="J119" s="17">
        <f>J121+J126</f>
        <v>659.11400000000003</v>
      </c>
      <c r="K119" s="17">
        <f>K121+K126</f>
        <v>659.11400000000003</v>
      </c>
    </row>
    <row r="120" spans="1:11" ht="31.15" customHeight="1">
      <c r="A120" s="113"/>
      <c r="B120" s="110"/>
      <c r="C120" s="110"/>
      <c r="D120" s="114"/>
      <c r="E120" s="20" t="s">
        <v>32</v>
      </c>
      <c r="F120" s="17"/>
      <c r="G120" s="18"/>
      <c r="H120" s="18"/>
      <c r="I120" s="18"/>
      <c r="J120" s="22"/>
      <c r="K120" s="22"/>
    </row>
    <row r="121" spans="1:11" ht="22.15" customHeight="1">
      <c r="A121" s="113" t="s">
        <v>75</v>
      </c>
      <c r="B121" s="110" t="s">
        <v>76</v>
      </c>
      <c r="C121" s="110" t="s">
        <v>59</v>
      </c>
      <c r="D121" s="114" t="s">
        <v>27</v>
      </c>
      <c r="E121" s="14" t="s">
        <v>28</v>
      </c>
      <c r="F121" s="21">
        <f>SUM(F122:F125)</f>
        <v>1213.452</v>
      </c>
      <c r="G121" s="18" t="s">
        <v>54</v>
      </c>
      <c r="H121" s="21">
        <f>SUM(H122:H125)</f>
        <v>163.98</v>
      </c>
      <c r="I121" s="21">
        <f>SUM(I122:I125)</f>
        <v>349.82400000000001</v>
      </c>
      <c r="J121" s="21">
        <f>SUM(J122:J125)</f>
        <v>349.82400000000001</v>
      </c>
      <c r="K121" s="21">
        <f>SUM(K122:K125)</f>
        <v>349.82400000000001</v>
      </c>
    </row>
    <row r="122" spans="1:11">
      <c r="A122" s="113"/>
      <c r="B122" s="110"/>
      <c r="C122" s="110"/>
      <c r="D122" s="114"/>
      <c r="E122" s="16" t="s">
        <v>29</v>
      </c>
      <c r="F122" s="17"/>
      <c r="G122" s="18"/>
      <c r="H122" s="18"/>
      <c r="I122" s="18"/>
      <c r="J122" s="22"/>
      <c r="K122" s="22"/>
    </row>
    <row r="123" spans="1:11" ht="31.5">
      <c r="A123" s="113"/>
      <c r="B123" s="110"/>
      <c r="C123" s="110"/>
      <c r="D123" s="114"/>
      <c r="E123" s="16" t="s">
        <v>30</v>
      </c>
      <c r="F123" s="17"/>
      <c r="G123" s="18"/>
      <c r="H123" s="18"/>
      <c r="I123" s="18"/>
      <c r="J123" s="22"/>
      <c r="K123" s="22"/>
    </row>
    <row r="124" spans="1:11">
      <c r="A124" s="113"/>
      <c r="B124" s="110"/>
      <c r="C124" s="110"/>
      <c r="D124" s="114"/>
      <c r="E124" s="16" t="s">
        <v>31</v>
      </c>
      <c r="F124" s="17">
        <f>H124+I124+J124+K124</f>
        <v>1213.452</v>
      </c>
      <c r="G124" s="18" t="s">
        <v>54</v>
      </c>
      <c r="H124" s="18">
        <v>163.98</v>
      </c>
      <c r="I124" s="18">
        <v>349.82400000000001</v>
      </c>
      <c r="J124" s="18">
        <v>349.82400000000001</v>
      </c>
      <c r="K124" s="18">
        <v>349.82400000000001</v>
      </c>
    </row>
    <row r="125" spans="1:11" ht="34.9" customHeight="1">
      <c r="A125" s="113"/>
      <c r="B125" s="110"/>
      <c r="C125" s="110"/>
      <c r="D125" s="114"/>
      <c r="E125" s="20" t="s">
        <v>32</v>
      </c>
      <c r="F125" s="17"/>
      <c r="G125" s="18"/>
      <c r="H125" s="18"/>
      <c r="I125" s="18"/>
      <c r="J125" s="22"/>
      <c r="K125" s="22"/>
    </row>
    <row r="126" spans="1:11" ht="22.15" customHeight="1">
      <c r="A126" s="113" t="s">
        <v>77</v>
      </c>
      <c r="B126" s="110" t="s">
        <v>78</v>
      </c>
      <c r="C126" s="110" t="s">
        <v>59</v>
      </c>
      <c r="D126" s="114" t="s">
        <v>27</v>
      </c>
      <c r="E126" s="14" t="s">
        <v>28</v>
      </c>
      <c r="F126" s="21">
        <f>SUM(F127:F130)</f>
        <v>1088.8700000000001</v>
      </c>
      <c r="G126" s="18" t="s">
        <v>54</v>
      </c>
      <c r="H126" s="21">
        <f>SUM(H127:H130)</f>
        <v>161</v>
      </c>
      <c r="I126" s="21">
        <f>SUM(I127:I130)</f>
        <v>309.29000000000002</v>
      </c>
      <c r="J126" s="21">
        <f>SUM(J127:J130)</f>
        <v>309.29000000000002</v>
      </c>
      <c r="K126" s="21">
        <f>SUM(K127:K130)</f>
        <v>309.29000000000002</v>
      </c>
    </row>
    <row r="127" spans="1:11">
      <c r="A127" s="113"/>
      <c r="B127" s="110"/>
      <c r="C127" s="110"/>
      <c r="D127" s="114"/>
      <c r="E127" s="16" t="s">
        <v>29</v>
      </c>
      <c r="F127" s="17"/>
      <c r="G127" s="18"/>
      <c r="H127" s="18"/>
      <c r="I127" s="18"/>
      <c r="J127" s="22"/>
      <c r="K127" s="22"/>
    </row>
    <row r="128" spans="1:11" ht="31.5">
      <c r="A128" s="113"/>
      <c r="B128" s="110"/>
      <c r="C128" s="110"/>
      <c r="D128" s="114"/>
      <c r="E128" s="16" t="s">
        <v>30</v>
      </c>
      <c r="F128" s="17"/>
      <c r="G128" s="18"/>
      <c r="H128" s="18"/>
      <c r="I128" s="18"/>
      <c r="J128" s="22"/>
      <c r="K128" s="22"/>
    </row>
    <row r="129" spans="1:11">
      <c r="A129" s="113"/>
      <c r="B129" s="110"/>
      <c r="C129" s="110"/>
      <c r="D129" s="114"/>
      <c r="E129" s="16" t="s">
        <v>31</v>
      </c>
      <c r="F129" s="17">
        <f>H129+I129+J129+K129</f>
        <v>1088.8700000000001</v>
      </c>
      <c r="G129" s="18" t="s">
        <v>54</v>
      </c>
      <c r="H129" s="18">
        <v>161</v>
      </c>
      <c r="I129" s="18">
        <v>309.29000000000002</v>
      </c>
      <c r="J129" s="18">
        <v>309.29000000000002</v>
      </c>
      <c r="K129" s="18">
        <v>309.29000000000002</v>
      </c>
    </row>
    <row r="130" spans="1:11" ht="55.9" customHeight="1">
      <c r="A130" s="113"/>
      <c r="B130" s="110"/>
      <c r="C130" s="110"/>
      <c r="D130" s="114"/>
      <c r="E130" s="20" t="s">
        <v>32</v>
      </c>
      <c r="F130" s="17"/>
      <c r="G130" s="18"/>
      <c r="H130" s="18"/>
      <c r="I130" s="18"/>
      <c r="J130" s="22"/>
      <c r="K130" s="22"/>
    </row>
    <row r="131" spans="1:11" ht="22.15" customHeight="1">
      <c r="A131" s="113" t="s">
        <v>79</v>
      </c>
      <c r="B131" s="110" t="s">
        <v>80</v>
      </c>
      <c r="C131" s="110" t="s">
        <v>59</v>
      </c>
      <c r="D131" s="110" t="s">
        <v>81</v>
      </c>
      <c r="E131" s="14" t="s">
        <v>28</v>
      </c>
      <c r="F131" s="15">
        <f>F132+F133+F134+F135</f>
        <v>3532.5380000000005</v>
      </c>
      <c r="G131" s="18" t="s">
        <v>54</v>
      </c>
      <c r="H131" s="15">
        <f>H132+H133+H134+H135</f>
        <v>278.69400000000002</v>
      </c>
      <c r="I131" s="15">
        <f>I132+I133+I134+I135</f>
        <v>632.65600000000006</v>
      </c>
      <c r="J131" s="15">
        <f>J132+J133+J134+J135</f>
        <v>2517.8000000000002</v>
      </c>
      <c r="K131" s="15">
        <f>K132+K133+K134+K135</f>
        <v>103.38800000000001</v>
      </c>
    </row>
    <row r="132" spans="1:11">
      <c r="A132" s="113"/>
      <c r="B132" s="110"/>
      <c r="C132" s="110"/>
      <c r="D132" s="110"/>
      <c r="E132" s="16" t="s">
        <v>29</v>
      </c>
      <c r="F132" s="17"/>
      <c r="G132" s="18"/>
      <c r="H132" s="18"/>
      <c r="I132" s="18"/>
      <c r="J132" s="22"/>
      <c r="K132" s="22"/>
    </row>
    <row r="133" spans="1:11" ht="31.5">
      <c r="A133" s="113"/>
      <c r="B133" s="110"/>
      <c r="C133" s="110"/>
      <c r="D133" s="110"/>
      <c r="E133" s="16" t="s">
        <v>30</v>
      </c>
      <c r="F133" s="17"/>
      <c r="G133" s="18"/>
      <c r="H133" s="18"/>
      <c r="I133" s="18"/>
      <c r="J133" s="22"/>
      <c r="K133" s="22"/>
    </row>
    <row r="134" spans="1:11">
      <c r="A134" s="113"/>
      <c r="B134" s="110"/>
      <c r="C134" s="110"/>
      <c r="D134" s="110"/>
      <c r="E134" s="16" t="s">
        <v>31</v>
      </c>
      <c r="F134" s="17">
        <f>F136</f>
        <v>3532.5380000000005</v>
      </c>
      <c r="G134" s="18" t="s">
        <v>54</v>
      </c>
      <c r="H134" s="17">
        <f>H136</f>
        <v>278.69400000000002</v>
      </c>
      <c r="I134" s="17">
        <f>I136</f>
        <v>632.65600000000006</v>
      </c>
      <c r="J134" s="17">
        <f>J136</f>
        <v>2517.8000000000002</v>
      </c>
      <c r="K134" s="17">
        <f>K136</f>
        <v>103.38800000000001</v>
      </c>
    </row>
    <row r="135" spans="1:11" ht="90.6" customHeight="1">
      <c r="A135" s="113"/>
      <c r="B135" s="110"/>
      <c r="C135" s="110"/>
      <c r="D135" s="110"/>
      <c r="E135" s="20" t="s">
        <v>32</v>
      </c>
      <c r="F135" s="25"/>
      <c r="G135" s="26"/>
      <c r="H135" s="26"/>
      <c r="I135" s="26"/>
      <c r="J135" s="22"/>
      <c r="K135" s="22"/>
    </row>
    <row r="136" spans="1:11" ht="22.15" customHeight="1">
      <c r="A136" s="115" t="s">
        <v>82</v>
      </c>
      <c r="B136" s="116" t="s">
        <v>83</v>
      </c>
      <c r="C136" s="116" t="s">
        <v>84</v>
      </c>
      <c r="D136" s="116" t="s">
        <v>85</v>
      </c>
      <c r="E136" s="27" t="s">
        <v>28</v>
      </c>
      <c r="F136" s="28">
        <f>F137+F138+F139+F140</f>
        <v>3532.5380000000005</v>
      </c>
      <c r="G136" s="29" t="s">
        <v>54</v>
      </c>
      <c r="H136" s="28">
        <f>H137+H138+H139+H140</f>
        <v>278.69400000000002</v>
      </c>
      <c r="I136" s="28">
        <f>I137+I138+I139+I140</f>
        <v>632.65600000000006</v>
      </c>
      <c r="J136" s="28">
        <f>J137+J138+J139+J140</f>
        <v>2517.8000000000002</v>
      </c>
      <c r="K136" s="28">
        <f>K137+K138+K139+K140</f>
        <v>103.38800000000001</v>
      </c>
    </row>
    <row r="137" spans="1:11">
      <c r="A137" s="115"/>
      <c r="B137" s="116"/>
      <c r="C137" s="116"/>
      <c r="D137" s="116"/>
      <c r="E137" s="30" t="s">
        <v>29</v>
      </c>
      <c r="F137" s="31"/>
      <c r="G137" s="29"/>
      <c r="H137" s="29"/>
      <c r="I137" s="29"/>
      <c r="J137" s="32"/>
      <c r="K137" s="32"/>
    </row>
    <row r="138" spans="1:11" ht="31.5">
      <c r="A138" s="115"/>
      <c r="B138" s="116"/>
      <c r="C138" s="116"/>
      <c r="D138" s="116"/>
      <c r="E138" s="30" t="s">
        <v>30</v>
      </c>
      <c r="F138" s="31"/>
      <c r="G138" s="29"/>
      <c r="H138" s="29"/>
      <c r="I138" s="29"/>
      <c r="J138" s="32"/>
      <c r="K138" s="32"/>
    </row>
    <row r="139" spans="1:11">
      <c r="A139" s="115"/>
      <c r="B139" s="116"/>
      <c r="C139" s="116"/>
      <c r="D139" s="116"/>
      <c r="E139" s="30" t="s">
        <v>31</v>
      </c>
      <c r="F139" s="31">
        <f>H139+I139+J139+K139</f>
        <v>3532.5380000000005</v>
      </c>
      <c r="G139" s="29" t="s">
        <v>54</v>
      </c>
      <c r="H139" s="29">
        <v>278.69400000000002</v>
      </c>
      <c r="I139" s="29">
        <f>613.408+19.248</f>
        <v>632.65600000000006</v>
      </c>
      <c r="J139" s="29">
        <f>2498.552+19.248</f>
        <v>2517.8000000000002</v>
      </c>
      <c r="K139" s="29">
        <f>84.14+19.248</f>
        <v>103.38800000000001</v>
      </c>
    </row>
    <row r="140" spans="1:11" ht="107.45" customHeight="1">
      <c r="A140" s="115"/>
      <c r="B140" s="116"/>
      <c r="C140" s="116"/>
      <c r="D140" s="116"/>
      <c r="E140" s="33" t="s">
        <v>32</v>
      </c>
      <c r="F140" s="34"/>
      <c r="G140" s="35"/>
      <c r="H140" s="35"/>
      <c r="I140" s="35"/>
      <c r="J140" s="32"/>
      <c r="K140" s="32"/>
    </row>
    <row r="141" spans="1:11" ht="22.15" customHeight="1">
      <c r="A141" s="113" t="s">
        <v>86</v>
      </c>
      <c r="B141" s="110" t="s">
        <v>87</v>
      </c>
      <c r="C141" s="110" t="s">
        <v>88</v>
      </c>
      <c r="D141" s="110" t="s">
        <v>27</v>
      </c>
      <c r="E141" s="14" t="s">
        <v>28</v>
      </c>
      <c r="F141" s="18" t="s">
        <v>54</v>
      </c>
      <c r="G141" s="18" t="s">
        <v>54</v>
      </c>
      <c r="H141" s="18" t="s">
        <v>54</v>
      </c>
      <c r="I141" s="18" t="s">
        <v>54</v>
      </c>
      <c r="J141" s="18" t="s">
        <v>54</v>
      </c>
      <c r="K141" s="18" t="s">
        <v>54</v>
      </c>
    </row>
    <row r="142" spans="1:11">
      <c r="A142" s="113"/>
      <c r="B142" s="110"/>
      <c r="C142" s="110"/>
      <c r="D142" s="110"/>
      <c r="E142" s="16" t="s">
        <v>29</v>
      </c>
      <c r="F142" s="17"/>
      <c r="G142" s="18"/>
      <c r="H142" s="18"/>
      <c r="I142" s="18"/>
      <c r="J142" s="22"/>
      <c r="K142" s="22"/>
    </row>
    <row r="143" spans="1:11" ht="31.5">
      <c r="A143" s="113"/>
      <c r="B143" s="110"/>
      <c r="C143" s="110"/>
      <c r="D143" s="110"/>
      <c r="E143" s="16" t="s">
        <v>30</v>
      </c>
      <c r="F143" s="17"/>
      <c r="G143" s="18"/>
      <c r="H143" s="18"/>
      <c r="I143" s="18"/>
      <c r="J143" s="22"/>
      <c r="K143" s="22"/>
    </row>
    <row r="144" spans="1:11">
      <c r="A144" s="113"/>
      <c r="B144" s="110"/>
      <c r="C144" s="110"/>
      <c r="D144" s="110"/>
      <c r="E144" s="16" t="s">
        <v>31</v>
      </c>
      <c r="F144" s="18" t="s">
        <v>54</v>
      </c>
      <c r="G144" s="18" t="s">
        <v>54</v>
      </c>
      <c r="H144" s="18" t="s">
        <v>54</v>
      </c>
      <c r="I144" s="18" t="s">
        <v>54</v>
      </c>
      <c r="J144" s="18" t="s">
        <v>54</v>
      </c>
      <c r="K144" s="18" t="s">
        <v>54</v>
      </c>
    </row>
    <row r="145" spans="1:11" ht="59.45" customHeight="1">
      <c r="A145" s="113"/>
      <c r="B145" s="110"/>
      <c r="C145" s="110"/>
      <c r="D145" s="110"/>
      <c r="E145" s="20" t="s">
        <v>32</v>
      </c>
      <c r="F145" s="17"/>
      <c r="G145" s="18"/>
      <c r="H145" s="18"/>
      <c r="I145" s="18"/>
      <c r="J145" s="22"/>
      <c r="K145" s="22"/>
    </row>
    <row r="146" spans="1:11" ht="22.15" customHeight="1">
      <c r="A146" s="113" t="s">
        <v>89</v>
      </c>
      <c r="B146" s="110" t="s">
        <v>90</v>
      </c>
      <c r="C146" s="110" t="s">
        <v>26</v>
      </c>
      <c r="D146" s="110" t="s">
        <v>91</v>
      </c>
      <c r="E146" s="14" t="s">
        <v>28</v>
      </c>
      <c r="F146" s="18" t="s">
        <v>54</v>
      </c>
      <c r="G146" s="18" t="s">
        <v>54</v>
      </c>
      <c r="H146" s="18" t="s">
        <v>54</v>
      </c>
      <c r="I146" s="18" t="s">
        <v>54</v>
      </c>
      <c r="J146" s="18" t="s">
        <v>54</v>
      </c>
      <c r="K146" s="18" t="s">
        <v>54</v>
      </c>
    </row>
    <row r="147" spans="1:11">
      <c r="A147" s="113"/>
      <c r="B147" s="110"/>
      <c r="C147" s="110"/>
      <c r="D147" s="110"/>
      <c r="E147" s="16" t="s">
        <v>29</v>
      </c>
      <c r="F147" s="17"/>
      <c r="G147" s="18"/>
      <c r="H147" s="18"/>
      <c r="I147" s="18"/>
      <c r="J147" s="22"/>
      <c r="K147" s="22"/>
    </row>
    <row r="148" spans="1:11" ht="31.5">
      <c r="A148" s="113"/>
      <c r="B148" s="110"/>
      <c r="C148" s="110"/>
      <c r="D148" s="110"/>
      <c r="E148" s="16" t="s">
        <v>30</v>
      </c>
      <c r="F148" s="17"/>
      <c r="G148" s="18"/>
      <c r="H148" s="18"/>
      <c r="I148" s="18"/>
      <c r="J148" s="22"/>
      <c r="K148" s="22"/>
    </row>
    <row r="149" spans="1:11">
      <c r="A149" s="113"/>
      <c r="B149" s="110"/>
      <c r="C149" s="110"/>
      <c r="D149" s="110"/>
      <c r="E149" s="16" t="s">
        <v>31</v>
      </c>
      <c r="F149" s="18" t="s">
        <v>54</v>
      </c>
      <c r="G149" s="18" t="s">
        <v>54</v>
      </c>
      <c r="H149" s="18" t="s">
        <v>54</v>
      </c>
      <c r="I149" s="18" t="s">
        <v>54</v>
      </c>
      <c r="J149" s="18" t="s">
        <v>54</v>
      </c>
      <c r="K149" s="18" t="s">
        <v>54</v>
      </c>
    </row>
    <row r="150" spans="1:11" ht="136.15" customHeight="1">
      <c r="A150" s="113"/>
      <c r="B150" s="110"/>
      <c r="C150" s="110"/>
      <c r="D150" s="110"/>
      <c r="E150" s="20" t="s">
        <v>32</v>
      </c>
      <c r="F150" s="25"/>
      <c r="G150" s="26"/>
      <c r="H150" s="26"/>
      <c r="I150" s="26"/>
      <c r="J150" s="22"/>
      <c r="K150" s="22"/>
    </row>
    <row r="151" spans="1:11" ht="22.15" customHeight="1">
      <c r="A151" s="113" t="s">
        <v>92</v>
      </c>
      <c r="B151" s="110" t="s">
        <v>93</v>
      </c>
      <c r="C151" s="110" t="s">
        <v>88</v>
      </c>
      <c r="D151" s="110" t="s">
        <v>91</v>
      </c>
      <c r="E151" s="14" t="s">
        <v>28</v>
      </c>
      <c r="F151" s="18" t="s">
        <v>54</v>
      </c>
      <c r="G151" s="18" t="s">
        <v>54</v>
      </c>
      <c r="H151" s="18" t="s">
        <v>54</v>
      </c>
      <c r="I151" s="18" t="s">
        <v>54</v>
      </c>
      <c r="J151" s="18" t="s">
        <v>54</v>
      </c>
      <c r="K151" s="18" t="s">
        <v>54</v>
      </c>
    </row>
    <row r="152" spans="1:11">
      <c r="A152" s="113"/>
      <c r="B152" s="110"/>
      <c r="C152" s="110"/>
      <c r="D152" s="110"/>
      <c r="E152" s="16" t="s">
        <v>29</v>
      </c>
      <c r="F152" s="17"/>
      <c r="G152" s="18"/>
      <c r="H152" s="18"/>
      <c r="I152" s="18"/>
      <c r="J152" s="22"/>
      <c r="K152" s="22"/>
    </row>
    <row r="153" spans="1:11" ht="31.5">
      <c r="A153" s="113"/>
      <c r="B153" s="110"/>
      <c r="C153" s="110"/>
      <c r="D153" s="110"/>
      <c r="E153" s="16" t="s">
        <v>30</v>
      </c>
      <c r="F153" s="17"/>
      <c r="G153" s="18"/>
      <c r="H153" s="18"/>
      <c r="I153" s="18"/>
      <c r="J153" s="22"/>
      <c r="K153" s="22"/>
    </row>
    <row r="154" spans="1:11">
      <c r="A154" s="113"/>
      <c r="B154" s="110"/>
      <c r="C154" s="110"/>
      <c r="D154" s="110"/>
      <c r="E154" s="16" t="s">
        <v>31</v>
      </c>
      <c r="F154" s="18" t="s">
        <v>54</v>
      </c>
      <c r="G154" s="18" t="s">
        <v>54</v>
      </c>
      <c r="H154" s="18" t="s">
        <v>54</v>
      </c>
      <c r="I154" s="18" t="s">
        <v>54</v>
      </c>
      <c r="J154" s="18" t="s">
        <v>54</v>
      </c>
      <c r="K154" s="18" t="s">
        <v>54</v>
      </c>
    </row>
    <row r="155" spans="1:11" ht="139.15" customHeight="1">
      <c r="A155" s="113"/>
      <c r="B155" s="110"/>
      <c r="C155" s="110"/>
      <c r="D155" s="110"/>
      <c r="E155" s="20" t="s">
        <v>32</v>
      </c>
      <c r="F155" s="25"/>
      <c r="G155" s="26"/>
      <c r="H155" s="26"/>
      <c r="I155" s="26"/>
      <c r="J155" s="22"/>
      <c r="K155" s="22"/>
    </row>
    <row r="156" spans="1:11" ht="22.15" customHeight="1">
      <c r="A156" s="113" t="s">
        <v>94</v>
      </c>
      <c r="B156" s="110" t="s">
        <v>95</v>
      </c>
      <c r="C156" s="110" t="s">
        <v>26</v>
      </c>
      <c r="D156" s="110" t="s">
        <v>27</v>
      </c>
      <c r="E156" s="14" t="s">
        <v>28</v>
      </c>
      <c r="F156" s="15">
        <f>F157+F158</f>
        <v>3245706.105</v>
      </c>
      <c r="G156" s="21">
        <f>SUM(G157:G160)</f>
        <v>651547.18199999991</v>
      </c>
      <c r="H156" s="21">
        <f>SUM(H157:H160)</f>
        <v>678726.77600000007</v>
      </c>
      <c r="I156" s="21">
        <f>SUM(I157:I160)</f>
        <v>650126.99600000004</v>
      </c>
      <c r="J156" s="21">
        <f>SUM(J157:J160)</f>
        <v>625634.21099999989</v>
      </c>
      <c r="K156" s="21">
        <f>SUM(K157:K160)</f>
        <v>639670.94000000006</v>
      </c>
    </row>
    <row r="157" spans="1:11">
      <c r="A157" s="113"/>
      <c r="B157" s="110"/>
      <c r="C157" s="110"/>
      <c r="D157" s="110"/>
      <c r="E157" s="16" t="s">
        <v>29</v>
      </c>
      <c r="F157" s="36">
        <f t="shared" ref="F157:K157" si="12">F182+F202+F292+F297+F304+F309+F319+F324</f>
        <v>598991.97499999998</v>
      </c>
      <c r="G157" s="36">
        <f t="shared" si="12"/>
        <v>110804.23299999999</v>
      </c>
      <c r="H157" s="36">
        <f t="shared" si="12"/>
        <v>120254.93299999999</v>
      </c>
      <c r="I157" s="36">
        <f t="shared" si="12"/>
        <v>126210.79300000001</v>
      </c>
      <c r="J157" s="36">
        <f t="shared" si="12"/>
        <v>124538.848</v>
      </c>
      <c r="K157" s="36">
        <f t="shared" si="12"/>
        <v>117183.16800000001</v>
      </c>
    </row>
    <row r="158" spans="1:11" ht="31.5">
      <c r="A158" s="113"/>
      <c r="B158" s="110"/>
      <c r="C158" s="110"/>
      <c r="D158" s="110"/>
      <c r="E158" s="16" t="s">
        <v>30</v>
      </c>
      <c r="F158" s="36">
        <f>F163+F178+F188+F193+F198+F208+F213+F218+F228+F233+F238+F243+F248+F258+F263+F268+F273+F278+F283+F288+F315+F330+F335+F340+F345+F350+F355</f>
        <v>2646714.13</v>
      </c>
      <c r="G158" s="36">
        <f>G163+G178+G188+G193+G198+G208+G213+G218+G228+G233+G238+G243+G248+G258+G263+G268+G273+G278+G283+G288+G315+G330</f>
        <v>540742.94899999991</v>
      </c>
      <c r="H158" s="36">
        <f>H163+H178+H193+H198+H248+H258+H268+H273+H278+H315+H335+H340+H345+H355</f>
        <v>558471.84300000011</v>
      </c>
      <c r="I158" s="36">
        <f>I163+I178+I193+I198+I248+I258+I268+I273+I278+I315+I335+I340+I345</f>
        <v>523916.20300000004</v>
      </c>
      <c r="J158" s="36">
        <f>J163+J178+J193+J198+J248+J258+J268+J273+J278+J315+J335+J340+J345+J350</f>
        <v>501095.3629999999</v>
      </c>
      <c r="K158" s="36">
        <f>K163+K178+K193+K198+K248+K258+K268+K273+K278+K315+K335+K340+K345+K350</f>
        <v>522487.77200000006</v>
      </c>
    </row>
    <row r="159" spans="1:11">
      <c r="A159" s="113"/>
      <c r="B159" s="110"/>
      <c r="C159" s="110"/>
      <c r="D159" s="110"/>
      <c r="E159" s="16" t="s">
        <v>31</v>
      </c>
      <c r="F159" s="17"/>
      <c r="G159" s="18"/>
      <c r="H159" s="18"/>
      <c r="I159" s="18"/>
      <c r="J159" s="18"/>
      <c r="K159" s="18"/>
    </row>
    <row r="160" spans="1:11" ht="58.9" customHeight="1">
      <c r="A160" s="113"/>
      <c r="B160" s="110"/>
      <c r="C160" s="110"/>
      <c r="D160" s="110"/>
      <c r="E160" s="20" t="s">
        <v>32</v>
      </c>
      <c r="F160" s="17"/>
      <c r="G160" s="18"/>
      <c r="H160" s="18"/>
      <c r="I160" s="18"/>
      <c r="J160" s="18"/>
      <c r="K160" s="18"/>
    </row>
    <row r="161" spans="1:11" ht="22.15" customHeight="1">
      <c r="A161" s="113" t="s">
        <v>96</v>
      </c>
      <c r="B161" s="110" t="s">
        <v>97</v>
      </c>
      <c r="C161" s="110" t="s">
        <v>26</v>
      </c>
      <c r="D161" s="110" t="s">
        <v>27</v>
      </c>
      <c r="E161" s="14" t="s">
        <v>28</v>
      </c>
      <c r="F161" s="21">
        <f>F171+F166</f>
        <v>146792.82</v>
      </c>
      <c r="G161" s="21">
        <f>G171+G166</f>
        <v>29358.6</v>
      </c>
      <c r="H161" s="21">
        <f>H171+H166</f>
        <v>29358.555</v>
      </c>
      <c r="I161" s="21">
        <f>SUM(I162:I165)</f>
        <v>29358.555</v>
      </c>
      <c r="J161" s="21">
        <f>SUM(J162:J165)</f>
        <v>29358.555</v>
      </c>
      <c r="K161" s="21">
        <f>SUM(K162:K165)</f>
        <v>29358.555</v>
      </c>
    </row>
    <row r="162" spans="1:11">
      <c r="A162" s="113"/>
      <c r="B162" s="110"/>
      <c r="C162" s="110"/>
      <c r="D162" s="110"/>
      <c r="E162" s="16" t="s">
        <v>29</v>
      </c>
      <c r="F162" s="15"/>
      <c r="G162" s="18"/>
      <c r="H162" s="18"/>
      <c r="I162" s="18"/>
      <c r="J162" s="18"/>
      <c r="K162" s="18"/>
    </row>
    <row r="163" spans="1:11" ht="31.5">
      <c r="A163" s="113"/>
      <c r="B163" s="110"/>
      <c r="C163" s="110"/>
      <c r="D163" s="110"/>
      <c r="E163" s="16" t="s">
        <v>30</v>
      </c>
      <c r="F163" s="17">
        <f>G163+H163+I163+J163+K163</f>
        <v>146792.81999999998</v>
      </c>
      <c r="G163" s="17">
        <f>G168+G173</f>
        <v>29358.6</v>
      </c>
      <c r="H163" s="17">
        <f>H168+H173</f>
        <v>29358.555</v>
      </c>
      <c r="I163" s="17">
        <f>I168+I173</f>
        <v>29358.555</v>
      </c>
      <c r="J163" s="17">
        <f>J168+J173</f>
        <v>29358.555</v>
      </c>
      <c r="K163" s="17">
        <f>K168+K173</f>
        <v>29358.555</v>
      </c>
    </row>
    <row r="164" spans="1:11">
      <c r="A164" s="113"/>
      <c r="B164" s="110"/>
      <c r="C164" s="110"/>
      <c r="D164" s="110"/>
      <c r="E164" s="16" t="s">
        <v>31</v>
      </c>
      <c r="F164" s="15"/>
      <c r="G164" s="18"/>
      <c r="H164" s="18"/>
      <c r="I164" s="18"/>
      <c r="J164" s="18"/>
      <c r="K164" s="18"/>
    </row>
    <row r="165" spans="1:11" ht="59.45" customHeight="1">
      <c r="A165" s="113"/>
      <c r="B165" s="110"/>
      <c r="C165" s="110"/>
      <c r="D165" s="110"/>
      <c r="E165" s="20" t="s">
        <v>32</v>
      </c>
      <c r="F165" s="15"/>
      <c r="G165" s="18"/>
      <c r="H165" s="18"/>
      <c r="I165" s="18"/>
      <c r="J165" s="18"/>
      <c r="K165" s="18"/>
    </row>
    <row r="166" spans="1:11" ht="22.15" customHeight="1">
      <c r="A166" s="113" t="s">
        <v>98</v>
      </c>
      <c r="B166" s="110" t="s">
        <v>99</v>
      </c>
      <c r="C166" s="110" t="s">
        <v>26</v>
      </c>
      <c r="D166" s="110" t="s">
        <v>27</v>
      </c>
      <c r="E166" s="14" t="s">
        <v>28</v>
      </c>
      <c r="F166" s="21">
        <f t="shared" ref="F166:K166" si="13">SUM(F167:F170)</f>
        <v>127645.895</v>
      </c>
      <c r="G166" s="21">
        <f t="shared" si="13"/>
        <v>25529.179</v>
      </c>
      <c r="H166" s="21">
        <f t="shared" si="13"/>
        <v>25529.179</v>
      </c>
      <c r="I166" s="21">
        <f t="shared" si="13"/>
        <v>25529.179</v>
      </c>
      <c r="J166" s="21">
        <f t="shared" si="13"/>
        <v>25529.179</v>
      </c>
      <c r="K166" s="21">
        <f t="shared" si="13"/>
        <v>25529.179</v>
      </c>
    </row>
    <row r="167" spans="1:11">
      <c r="A167" s="113"/>
      <c r="B167" s="110"/>
      <c r="C167" s="110"/>
      <c r="D167" s="110"/>
      <c r="E167" s="16" t="s">
        <v>29</v>
      </c>
      <c r="F167" s="15"/>
      <c r="G167" s="18"/>
      <c r="H167" s="18"/>
      <c r="I167" s="18"/>
      <c r="J167" s="18"/>
      <c r="K167" s="18"/>
    </row>
    <row r="168" spans="1:11" ht="31.5">
      <c r="A168" s="113"/>
      <c r="B168" s="110"/>
      <c r="C168" s="110"/>
      <c r="D168" s="110"/>
      <c r="E168" s="16" t="s">
        <v>30</v>
      </c>
      <c r="F168" s="17">
        <f>G168+H168+I168+J168+K168</f>
        <v>127645.895</v>
      </c>
      <c r="G168" s="18">
        <v>25529.179</v>
      </c>
      <c r="H168" s="18">
        <v>25529.179</v>
      </c>
      <c r="I168" s="18">
        <v>25529.179</v>
      </c>
      <c r="J168" s="18">
        <v>25529.179</v>
      </c>
      <c r="K168" s="18">
        <v>25529.179</v>
      </c>
    </row>
    <row r="169" spans="1:11">
      <c r="A169" s="113"/>
      <c r="B169" s="110"/>
      <c r="C169" s="110"/>
      <c r="D169" s="110"/>
      <c r="E169" s="16" t="s">
        <v>31</v>
      </c>
      <c r="F169" s="15"/>
      <c r="G169" s="18"/>
      <c r="H169" s="18"/>
      <c r="I169" s="18"/>
      <c r="J169" s="18"/>
      <c r="K169" s="18"/>
    </row>
    <row r="170" spans="1:11" ht="58.15" customHeight="1">
      <c r="A170" s="113"/>
      <c r="B170" s="110"/>
      <c r="C170" s="110"/>
      <c r="D170" s="110"/>
      <c r="E170" s="20" t="s">
        <v>32</v>
      </c>
      <c r="F170" s="15"/>
      <c r="G170" s="18"/>
      <c r="H170" s="18"/>
      <c r="I170" s="18"/>
      <c r="J170" s="18"/>
      <c r="K170" s="18"/>
    </row>
    <row r="171" spans="1:11" ht="22.15" customHeight="1">
      <c r="A171" s="113" t="s">
        <v>100</v>
      </c>
      <c r="B171" s="110" t="s">
        <v>101</v>
      </c>
      <c r="C171" s="110" t="s">
        <v>26</v>
      </c>
      <c r="D171" s="110" t="s">
        <v>27</v>
      </c>
      <c r="E171" s="14" t="s">
        <v>28</v>
      </c>
      <c r="F171" s="15">
        <f>F173</f>
        <v>19146.925000000003</v>
      </c>
      <c r="G171" s="21">
        <f>SUM(G172:G175)</f>
        <v>3829.4209999999998</v>
      </c>
      <c r="H171" s="21">
        <f>SUM(H172:H175)</f>
        <v>3829.3760000000002</v>
      </c>
      <c r="I171" s="21">
        <f>SUM(I172:I175)</f>
        <v>3829.3760000000002</v>
      </c>
      <c r="J171" s="21">
        <f>SUM(J172:J175)</f>
        <v>3829.3760000000002</v>
      </c>
      <c r="K171" s="21">
        <f>SUM(K172:K175)</f>
        <v>3829.3760000000002</v>
      </c>
    </row>
    <row r="172" spans="1:11">
      <c r="A172" s="113"/>
      <c r="B172" s="110"/>
      <c r="C172" s="110"/>
      <c r="D172" s="110"/>
      <c r="E172" s="16" t="s">
        <v>29</v>
      </c>
      <c r="F172" s="15"/>
      <c r="G172" s="18"/>
      <c r="H172" s="18"/>
      <c r="I172" s="18"/>
      <c r="J172" s="18"/>
      <c r="K172" s="18"/>
    </row>
    <row r="173" spans="1:11" ht="31.5">
      <c r="A173" s="113"/>
      <c r="B173" s="110"/>
      <c r="C173" s="110"/>
      <c r="D173" s="110"/>
      <c r="E173" s="16" t="s">
        <v>30</v>
      </c>
      <c r="F173" s="17">
        <f>G173+H173+I173+J173+K173</f>
        <v>19146.925000000003</v>
      </c>
      <c r="G173" s="18">
        <v>3829.4209999999998</v>
      </c>
      <c r="H173" s="18">
        <v>3829.3760000000002</v>
      </c>
      <c r="I173" s="18">
        <v>3829.3760000000002</v>
      </c>
      <c r="J173" s="18">
        <v>3829.3760000000002</v>
      </c>
      <c r="K173" s="18">
        <v>3829.3760000000002</v>
      </c>
    </row>
    <row r="174" spans="1:11">
      <c r="A174" s="113"/>
      <c r="B174" s="110"/>
      <c r="C174" s="110"/>
      <c r="D174" s="110"/>
      <c r="E174" s="16" t="s">
        <v>31</v>
      </c>
      <c r="F174" s="15"/>
      <c r="G174" s="18"/>
      <c r="H174" s="18"/>
      <c r="I174" s="18"/>
      <c r="J174" s="18"/>
      <c r="K174" s="18"/>
    </row>
    <row r="175" spans="1:11" ht="60.6" customHeight="1">
      <c r="A175" s="113"/>
      <c r="B175" s="110"/>
      <c r="C175" s="110"/>
      <c r="D175" s="110"/>
      <c r="E175" s="20" t="s">
        <v>32</v>
      </c>
      <c r="F175" s="15"/>
      <c r="G175" s="18"/>
      <c r="H175" s="18"/>
      <c r="I175" s="18"/>
      <c r="J175" s="18"/>
      <c r="K175" s="18"/>
    </row>
    <row r="176" spans="1:11" ht="22.15" customHeight="1">
      <c r="A176" s="115" t="s">
        <v>102</v>
      </c>
      <c r="B176" s="116" t="s">
        <v>103</v>
      </c>
      <c r="C176" s="116" t="s">
        <v>26</v>
      </c>
      <c r="D176" s="116" t="s">
        <v>27</v>
      </c>
      <c r="E176" s="27" t="s">
        <v>28</v>
      </c>
      <c r="F176" s="37">
        <f t="shared" ref="F176:K176" si="14">SUM(F177:F180)</f>
        <v>60949.535999999993</v>
      </c>
      <c r="G176" s="37">
        <f t="shared" si="14"/>
        <v>9888.4779999999992</v>
      </c>
      <c r="H176" s="37">
        <f t="shared" si="14"/>
        <v>12941.135</v>
      </c>
      <c r="I176" s="37">
        <f t="shared" si="14"/>
        <v>12487.832</v>
      </c>
      <c r="J176" s="37">
        <f t="shared" si="14"/>
        <v>12703.746999999999</v>
      </c>
      <c r="K176" s="37">
        <f t="shared" si="14"/>
        <v>12928.343999999999</v>
      </c>
    </row>
    <row r="177" spans="1:11">
      <c r="A177" s="115"/>
      <c r="B177" s="116"/>
      <c r="C177" s="116"/>
      <c r="D177" s="116"/>
      <c r="E177" s="30" t="s">
        <v>29</v>
      </c>
      <c r="F177" s="28"/>
      <c r="G177" s="29"/>
      <c r="H177" s="29"/>
      <c r="I177" s="29"/>
      <c r="J177" s="29"/>
      <c r="K177" s="29"/>
    </row>
    <row r="178" spans="1:11" ht="31.5">
      <c r="A178" s="115"/>
      <c r="B178" s="116"/>
      <c r="C178" s="116"/>
      <c r="D178" s="116"/>
      <c r="E178" s="30" t="s">
        <v>30</v>
      </c>
      <c r="F178" s="31">
        <f>G178+H178+I178+J178+K178</f>
        <v>60949.535999999993</v>
      </c>
      <c r="G178" s="29">
        <v>9888.4779999999992</v>
      </c>
      <c r="H178" s="29">
        <v>12941.135</v>
      </c>
      <c r="I178" s="29">
        <v>12487.832</v>
      </c>
      <c r="J178" s="29">
        <v>12703.746999999999</v>
      </c>
      <c r="K178" s="29">
        <v>12928.343999999999</v>
      </c>
    </row>
    <row r="179" spans="1:11">
      <c r="A179" s="115"/>
      <c r="B179" s="116"/>
      <c r="C179" s="116"/>
      <c r="D179" s="116"/>
      <c r="E179" s="30" t="s">
        <v>31</v>
      </c>
      <c r="F179" s="28"/>
      <c r="G179" s="29"/>
      <c r="H179" s="29"/>
      <c r="I179" s="29"/>
      <c r="J179" s="29"/>
      <c r="K179" s="29"/>
    </row>
    <row r="180" spans="1:11" ht="105.6" customHeight="1">
      <c r="A180" s="115"/>
      <c r="B180" s="116"/>
      <c r="C180" s="116"/>
      <c r="D180" s="116"/>
      <c r="E180" s="33" t="s">
        <v>32</v>
      </c>
      <c r="F180" s="28"/>
      <c r="G180" s="29"/>
      <c r="H180" s="29"/>
      <c r="I180" s="29"/>
      <c r="J180" s="29"/>
      <c r="K180" s="29"/>
    </row>
    <row r="181" spans="1:11" ht="22.15" customHeight="1">
      <c r="A181" s="115" t="s">
        <v>104</v>
      </c>
      <c r="B181" s="116" t="s">
        <v>105</v>
      </c>
      <c r="C181" s="116" t="s">
        <v>26</v>
      </c>
      <c r="D181" s="116" t="s">
        <v>27</v>
      </c>
      <c r="E181" s="27" t="s">
        <v>28</v>
      </c>
      <c r="F181" s="37">
        <f t="shared" ref="F181:K181" si="15">SUM(F182:F185)</f>
        <v>310727.35600000003</v>
      </c>
      <c r="G181" s="37">
        <f t="shared" si="15"/>
        <v>62068.894</v>
      </c>
      <c r="H181" s="37">
        <f t="shared" si="15"/>
        <v>57647.553999999996</v>
      </c>
      <c r="I181" s="37">
        <f t="shared" si="15"/>
        <v>61216.006999999998</v>
      </c>
      <c r="J181" s="37">
        <f t="shared" si="15"/>
        <v>63624.961000000003</v>
      </c>
      <c r="K181" s="37">
        <f t="shared" si="15"/>
        <v>66169.94</v>
      </c>
    </row>
    <row r="182" spans="1:11">
      <c r="A182" s="115"/>
      <c r="B182" s="116"/>
      <c r="C182" s="116"/>
      <c r="D182" s="116"/>
      <c r="E182" s="30" t="s">
        <v>29</v>
      </c>
      <c r="F182" s="31">
        <f>G182+H182+I182+J182+K182</f>
        <v>310727.35600000003</v>
      </c>
      <c r="G182" s="29">
        <v>62068.894</v>
      </c>
      <c r="H182" s="29">
        <v>57647.553999999996</v>
      </c>
      <c r="I182" s="29">
        <v>61216.006999999998</v>
      </c>
      <c r="J182" s="29">
        <v>63624.961000000003</v>
      </c>
      <c r="K182" s="29">
        <v>66169.94</v>
      </c>
    </row>
    <row r="183" spans="1:11" ht="31.5">
      <c r="A183" s="115"/>
      <c r="B183" s="116"/>
      <c r="C183" s="116"/>
      <c r="D183" s="116"/>
      <c r="E183" s="30" t="s">
        <v>30</v>
      </c>
      <c r="F183" s="28"/>
      <c r="G183" s="29"/>
      <c r="H183" s="29"/>
      <c r="I183" s="29"/>
      <c r="J183" s="29"/>
      <c r="K183" s="29"/>
    </row>
    <row r="184" spans="1:11">
      <c r="A184" s="115"/>
      <c r="B184" s="116"/>
      <c r="C184" s="116"/>
      <c r="D184" s="116"/>
      <c r="E184" s="30" t="s">
        <v>31</v>
      </c>
      <c r="F184" s="28"/>
      <c r="G184" s="29"/>
      <c r="H184" s="29"/>
      <c r="I184" s="29"/>
      <c r="J184" s="29"/>
      <c r="K184" s="29"/>
    </row>
    <row r="185" spans="1:11" ht="203.45" customHeight="1">
      <c r="A185" s="115"/>
      <c r="B185" s="116"/>
      <c r="C185" s="116"/>
      <c r="D185" s="116"/>
      <c r="E185" s="33" t="s">
        <v>32</v>
      </c>
      <c r="F185" s="28"/>
      <c r="G185" s="29"/>
      <c r="H185" s="29"/>
      <c r="I185" s="29"/>
      <c r="J185" s="29"/>
      <c r="K185" s="29"/>
    </row>
    <row r="186" spans="1:11" ht="22.15" customHeight="1">
      <c r="A186" s="113" t="s">
        <v>106</v>
      </c>
      <c r="B186" s="110" t="s">
        <v>107</v>
      </c>
      <c r="C186" s="110" t="s">
        <v>53</v>
      </c>
      <c r="D186" s="110" t="s">
        <v>27</v>
      </c>
      <c r="E186" s="14" t="s">
        <v>28</v>
      </c>
      <c r="F186" s="21">
        <f>SUM(F187:F190)</f>
        <v>5741.2030000000004</v>
      </c>
      <c r="G186" s="21">
        <f>SUM(G187:G190)</f>
        <v>5741.2030000000004</v>
      </c>
      <c r="H186" s="21" t="s">
        <v>54</v>
      </c>
      <c r="I186" s="21" t="s">
        <v>54</v>
      </c>
      <c r="J186" s="21" t="s">
        <v>54</v>
      </c>
      <c r="K186" s="21" t="s">
        <v>54</v>
      </c>
    </row>
    <row r="187" spans="1:11">
      <c r="A187" s="113"/>
      <c r="B187" s="110"/>
      <c r="C187" s="110"/>
      <c r="D187" s="110"/>
      <c r="E187" s="16" t="s">
        <v>29</v>
      </c>
      <c r="F187" s="15"/>
      <c r="G187" s="18"/>
      <c r="H187" s="18"/>
      <c r="I187" s="18"/>
      <c r="J187" s="18"/>
      <c r="K187" s="18"/>
    </row>
    <row r="188" spans="1:11" ht="31.5">
      <c r="A188" s="113"/>
      <c r="B188" s="110"/>
      <c r="C188" s="110"/>
      <c r="D188" s="110"/>
      <c r="E188" s="16" t="s">
        <v>30</v>
      </c>
      <c r="F188" s="17">
        <f>G188</f>
        <v>5741.2030000000004</v>
      </c>
      <c r="G188" s="18">
        <v>5741.2030000000004</v>
      </c>
      <c r="H188" s="18" t="s">
        <v>54</v>
      </c>
      <c r="I188" s="18" t="s">
        <v>54</v>
      </c>
      <c r="J188" s="18" t="s">
        <v>54</v>
      </c>
      <c r="K188" s="18" t="s">
        <v>54</v>
      </c>
    </row>
    <row r="189" spans="1:11">
      <c r="A189" s="113"/>
      <c r="B189" s="110"/>
      <c r="C189" s="110"/>
      <c r="D189" s="110"/>
      <c r="E189" s="16" t="s">
        <v>31</v>
      </c>
      <c r="F189" s="15"/>
      <c r="G189" s="18"/>
      <c r="H189" s="18"/>
      <c r="I189" s="18"/>
      <c r="J189" s="18"/>
      <c r="K189" s="18"/>
    </row>
    <row r="190" spans="1:11" ht="58.15" customHeight="1">
      <c r="A190" s="113"/>
      <c r="B190" s="110"/>
      <c r="C190" s="110"/>
      <c r="D190" s="110"/>
      <c r="E190" s="20" t="s">
        <v>32</v>
      </c>
      <c r="F190" s="15"/>
      <c r="G190" s="18"/>
      <c r="H190" s="18"/>
      <c r="I190" s="18"/>
      <c r="J190" s="18"/>
      <c r="K190" s="18"/>
    </row>
    <row r="191" spans="1:11" ht="22.15" customHeight="1">
      <c r="A191" s="115" t="s">
        <v>108</v>
      </c>
      <c r="B191" s="116" t="s">
        <v>109</v>
      </c>
      <c r="C191" s="116" t="s">
        <v>26</v>
      </c>
      <c r="D191" s="116" t="s">
        <v>27</v>
      </c>
      <c r="E191" s="27" t="s">
        <v>28</v>
      </c>
      <c r="F191" s="37">
        <f t="shared" ref="F191:K191" si="16">SUM(F192:F195)</f>
        <v>3021.8519999999999</v>
      </c>
      <c r="G191" s="37">
        <f t="shared" si="16"/>
        <v>100</v>
      </c>
      <c r="H191" s="37">
        <f t="shared" si="16"/>
        <v>314.851</v>
      </c>
      <c r="I191" s="37">
        <f t="shared" si="16"/>
        <v>664.48800000000006</v>
      </c>
      <c r="J191" s="37">
        <f t="shared" si="16"/>
        <v>980.25699999999995</v>
      </c>
      <c r="K191" s="37">
        <f t="shared" si="16"/>
        <v>962.25599999999997</v>
      </c>
    </row>
    <row r="192" spans="1:11">
      <c r="A192" s="115"/>
      <c r="B192" s="116"/>
      <c r="C192" s="116"/>
      <c r="D192" s="116"/>
      <c r="E192" s="30" t="s">
        <v>29</v>
      </c>
      <c r="F192" s="28"/>
      <c r="G192" s="29"/>
      <c r="H192" s="29"/>
      <c r="I192" s="29"/>
      <c r="J192" s="29"/>
      <c r="K192" s="29"/>
    </row>
    <row r="193" spans="1:11" ht="31.5">
      <c r="A193" s="115"/>
      <c r="B193" s="116"/>
      <c r="C193" s="116"/>
      <c r="D193" s="116"/>
      <c r="E193" s="30" t="s">
        <v>30</v>
      </c>
      <c r="F193" s="31">
        <f>G193+H193+I193+J193+K193</f>
        <v>3021.8519999999999</v>
      </c>
      <c r="G193" s="29">
        <v>100</v>
      </c>
      <c r="H193" s="29">
        <v>314.851</v>
      </c>
      <c r="I193" s="29">
        <v>664.48800000000006</v>
      </c>
      <c r="J193" s="29">
        <v>980.25699999999995</v>
      </c>
      <c r="K193" s="29">
        <v>962.25599999999997</v>
      </c>
    </row>
    <row r="194" spans="1:11">
      <c r="A194" s="115"/>
      <c r="B194" s="116"/>
      <c r="C194" s="116"/>
      <c r="D194" s="116"/>
      <c r="E194" s="30" t="s">
        <v>31</v>
      </c>
      <c r="F194" s="28"/>
      <c r="G194" s="29"/>
      <c r="H194" s="29"/>
      <c r="I194" s="29"/>
      <c r="J194" s="29"/>
      <c r="K194" s="29"/>
    </row>
    <row r="195" spans="1:11" ht="61.15" customHeight="1">
      <c r="A195" s="115"/>
      <c r="B195" s="116"/>
      <c r="C195" s="116"/>
      <c r="D195" s="116"/>
      <c r="E195" s="33" t="s">
        <v>32</v>
      </c>
      <c r="F195" s="28"/>
      <c r="G195" s="29"/>
      <c r="H195" s="29"/>
      <c r="I195" s="29"/>
      <c r="J195" s="29"/>
      <c r="K195" s="29"/>
    </row>
    <row r="196" spans="1:11" ht="22.15" customHeight="1">
      <c r="A196" s="115" t="s">
        <v>110</v>
      </c>
      <c r="B196" s="116" t="s">
        <v>111</v>
      </c>
      <c r="C196" s="116" t="s">
        <v>26</v>
      </c>
      <c r="D196" s="116" t="s">
        <v>27</v>
      </c>
      <c r="E196" s="27" t="s">
        <v>28</v>
      </c>
      <c r="F196" s="28">
        <f>F198</f>
        <v>31053.186999999998</v>
      </c>
      <c r="G196" s="37">
        <f>SUM(G197:G200)</f>
        <v>9722.9220000000005</v>
      </c>
      <c r="H196" s="37">
        <f>SUM(H197:H200)</f>
        <v>21330.264999999999</v>
      </c>
      <c r="I196" s="37">
        <f>SUM(I197:I200)</f>
        <v>0</v>
      </c>
      <c r="J196" s="37">
        <f>SUM(J197:J200)</f>
        <v>0</v>
      </c>
      <c r="K196" s="37">
        <f>SUM(K197:K200)</f>
        <v>0</v>
      </c>
    </row>
    <row r="197" spans="1:11">
      <c r="A197" s="115"/>
      <c r="B197" s="116"/>
      <c r="C197" s="116"/>
      <c r="D197" s="116"/>
      <c r="E197" s="30" t="s">
        <v>29</v>
      </c>
      <c r="F197" s="28"/>
      <c r="G197" s="29"/>
      <c r="H197" s="29"/>
      <c r="I197" s="29"/>
      <c r="J197" s="29"/>
      <c r="K197" s="29"/>
    </row>
    <row r="198" spans="1:11" ht="31.5">
      <c r="A198" s="115"/>
      <c r="B198" s="116"/>
      <c r="C198" s="116"/>
      <c r="D198" s="116"/>
      <c r="E198" s="30" t="s">
        <v>30</v>
      </c>
      <c r="F198" s="31">
        <f>G198+H198+I198+J198+K198</f>
        <v>31053.186999999998</v>
      </c>
      <c r="G198" s="29">
        <v>9722.9220000000005</v>
      </c>
      <c r="H198" s="29">
        <v>21330.264999999999</v>
      </c>
      <c r="I198" s="29">
        <v>0</v>
      </c>
      <c r="J198" s="29">
        <v>0</v>
      </c>
      <c r="K198" s="29">
        <v>0</v>
      </c>
    </row>
    <row r="199" spans="1:11">
      <c r="A199" s="115"/>
      <c r="B199" s="116"/>
      <c r="C199" s="116"/>
      <c r="D199" s="116"/>
      <c r="E199" s="30" t="s">
        <v>31</v>
      </c>
      <c r="F199" s="28"/>
      <c r="G199" s="29"/>
      <c r="H199" s="29"/>
      <c r="I199" s="29"/>
      <c r="J199" s="29"/>
      <c r="K199" s="29"/>
    </row>
    <row r="200" spans="1:11" ht="61.9" customHeight="1">
      <c r="A200" s="115"/>
      <c r="B200" s="116"/>
      <c r="C200" s="116"/>
      <c r="D200" s="116"/>
      <c r="E200" s="33" t="s">
        <v>32</v>
      </c>
      <c r="F200" s="28"/>
      <c r="G200" s="29"/>
      <c r="H200" s="29"/>
      <c r="I200" s="29"/>
      <c r="J200" s="29"/>
      <c r="K200" s="29"/>
    </row>
    <row r="201" spans="1:11" ht="22.15" customHeight="1">
      <c r="A201" s="115" t="s">
        <v>112</v>
      </c>
      <c r="B201" s="116" t="s">
        <v>113</v>
      </c>
      <c r="C201" s="116" t="s">
        <v>26</v>
      </c>
      <c r="D201" s="116" t="s">
        <v>27</v>
      </c>
      <c r="E201" s="27" t="s">
        <v>28</v>
      </c>
      <c r="F201" s="37">
        <f t="shared" ref="F201:K201" si="17">SUM(F202:F205)</f>
        <v>97477.713000000003</v>
      </c>
      <c r="G201" s="37">
        <f t="shared" si="17"/>
        <v>13785</v>
      </c>
      <c r="H201" s="37">
        <f t="shared" si="17"/>
        <v>20007.455999999998</v>
      </c>
      <c r="I201" s="37">
        <f t="shared" si="17"/>
        <v>27641.073</v>
      </c>
      <c r="J201" s="37">
        <f t="shared" si="17"/>
        <v>23012.929</v>
      </c>
      <c r="K201" s="37">
        <f t="shared" si="17"/>
        <v>13031.254999999999</v>
      </c>
    </row>
    <row r="202" spans="1:11">
      <c r="A202" s="115"/>
      <c r="B202" s="116"/>
      <c r="C202" s="116"/>
      <c r="D202" s="116"/>
      <c r="E202" s="30" t="s">
        <v>29</v>
      </c>
      <c r="F202" s="31">
        <f>G202+H202+I202+J202+K202</f>
        <v>97477.713000000003</v>
      </c>
      <c r="G202" s="29">
        <v>13785</v>
      </c>
      <c r="H202" s="29">
        <v>20007.455999999998</v>
      </c>
      <c r="I202" s="29">
        <v>27641.073</v>
      </c>
      <c r="J202" s="29">
        <v>23012.929</v>
      </c>
      <c r="K202" s="29">
        <v>13031.254999999999</v>
      </c>
    </row>
    <row r="203" spans="1:11" ht="31.5">
      <c r="A203" s="115"/>
      <c r="B203" s="116"/>
      <c r="C203" s="116"/>
      <c r="D203" s="116"/>
      <c r="E203" s="30" t="s">
        <v>30</v>
      </c>
      <c r="F203" s="28"/>
      <c r="G203" s="29"/>
      <c r="H203" s="29"/>
      <c r="I203" s="29"/>
      <c r="J203" s="29"/>
      <c r="K203" s="29"/>
    </row>
    <row r="204" spans="1:11">
      <c r="A204" s="115"/>
      <c r="B204" s="116"/>
      <c r="C204" s="116"/>
      <c r="D204" s="116"/>
      <c r="E204" s="30" t="s">
        <v>31</v>
      </c>
      <c r="F204" s="28"/>
      <c r="G204" s="29"/>
      <c r="H204" s="29"/>
      <c r="I204" s="29"/>
      <c r="J204" s="29"/>
      <c r="K204" s="29"/>
    </row>
    <row r="205" spans="1:11" ht="62.45" customHeight="1">
      <c r="A205" s="115"/>
      <c r="B205" s="116"/>
      <c r="C205" s="116"/>
      <c r="D205" s="116"/>
      <c r="E205" s="33" t="s">
        <v>32</v>
      </c>
      <c r="F205" s="28"/>
      <c r="G205" s="29"/>
      <c r="H205" s="29"/>
      <c r="I205" s="29"/>
      <c r="J205" s="29"/>
      <c r="K205" s="29"/>
    </row>
    <row r="206" spans="1:11" ht="22.15" customHeight="1">
      <c r="A206" s="113" t="s">
        <v>114</v>
      </c>
      <c r="B206" s="110" t="s">
        <v>115</v>
      </c>
      <c r="C206" s="110" t="s">
        <v>53</v>
      </c>
      <c r="D206" s="110" t="s">
        <v>27</v>
      </c>
      <c r="E206" s="14" t="s">
        <v>28</v>
      </c>
      <c r="F206" s="21">
        <f>SUM(F207:F210)</f>
        <v>20.530999999999999</v>
      </c>
      <c r="G206" s="21">
        <f>SUM(G207:G210)</f>
        <v>20.530999999999999</v>
      </c>
      <c r="H206" s="21" t="s">
        <v>54</v>
      </c>
      <c r="I206" s="21" t="s">
        <v>54</v>
      </c>
      <c r="J206" s="21" t="s">
        <v>54</v>
      </c>
      <c r="K206" s="21" t="s">
        <v>54</v>
      </c>
    </row>
    <row r="207" spans="1:11">
      <c r="A207" s="113"/>
      <c r="B207" s="110"/>
      <c r="C207" s="110"/>
      <c r="D207" s="110"/>
      <c r="E207" s="16" t="s">
        <v>29</v>
      </c>
      <c r="F207" s="15"/>
      <c r="G207" s="18"/>
      <c r="H207" s="18"/>
      <c r="I207" s="18"/>
      <c r="J207" s="18"/>
      <c r="K207" s="18"/>
    </row>
    <row r="208" spans="1:11" ht="31.5">
      <c r="A208" s="113"/>
      <c r="B208" s="110"/>
      <c r="C208" s="110"/>
      <c r="D208" s="110"/>
      <c r="E208" s="16" t="s">
        <v>30</v>
      </c>
      <c r="F208" s="17">
        <f>G208</f>
        <v>20.530999999999999</v>
      </c>
      <c r="G208" s="18">
        <v>20.530999999999999</v>
      </c>
      <c r="H208" s="18" t="s">
        <v>54</v>
      </c>
      <c r="I208" s="18" t="s">
        <v>54</v>
      </c>
      <c r="J208" s="18" t="s">
        <v>54</v>
      </c>
      <c r="K208" s="18" t="s">
        <v>54</v>
      </c>
    </row>
    <row r="209" spans="1:11">
      <c r="A209" s="113"/>
      <c r="B209" s="110"/>
      <c r="C209" s="110"/>
      <c r="D209" s="110"/>
      <c r="E209" s="16" t="s">
        <v>31</v>
      </c>
      <c r="F209" s="15"/>
      <c r="G209" s="18"/>
      <c r="H209" s="18"/>
      <c r="I209" s="18"/>
      <c r="J209" s="18"/>
      <c r="K209" s="18"/>
    </row>
    <row r="210" spans="1:11" ht="31.5">
      <c r="A210" s="113"/>
      <c r="B210" s="110"/>
      <c r="C210" s="110"/>
      <c r="D210" s="110"/>
      <c r="E210" s="20" t="s">
        <v>32</v>
      </c>
      <c r="F210" s="15"/>
      <c r="G210" s="18"/>
      <c r="H210" s="18"/>
      <c r="I210" s="18"/>
      <c r="J210" s="18"/>
      <c r="K210" s="18"/>
    </row>
    <row r="211" spans="1:11" ht="22.15" customHeight="1">
      <c r="A211" s="113" t="s">
        <v>116</v>
      </c>
      <c r="B211" s="110" t="s">
        <v>117</v>
      </c>
      <c r="C211" s="110" t="s">
        <v>53</v>
      </c>
      <c r="D211" s="110" t="s">
        <v>27</v>
      </c>
      <c r="E211" s="14" t="s">
        <v>28</v>
      </c>
      <c r="F211" s="21">
        <f>SUM(F212:F215)</f>
        <v>182.90100000000001</v>
      </c>
      <c r="G211" s="21">
        <f>SUM(G212:G215)</f>
        <v>182.90100000000001</v>
      </c>
      <c r="H211" s="21" t="s">
        <v>54</v>
      </c>
      <c r="I211" s="21" t="s">
        <v>54</v>
      </c>
      <c r="J211" s="21" t="s">
        <v>54</v>
      </c>
      <c r="K211" s="21" t="s">
        <v>54</v>
      </c>
    </row>
    <row r="212" spans="1:11">
      <c r="A212" s="113"/>
      <c r="B212" s="110"/>
      <c r="C212" s="110"/>
      <c r="D212" s="110"/>
      <c r="E212" s="16" t="s">
        <v>29</v>
      </c>
      <c r="F212" s="15"/>
      <c r="G212" s="18"/>
      <c r="H212" s="18"/>
      <c r="I212" s="18"/>
      <c r="J212" s="18"/>
      <c r="K212" s="18"/>
    </row>
    <row r="213" spans="1:11" ht="31.5">
      <c r="A213" s="113"/>
      <c r="B213" s="110"/>
      <c r="C213" s="110"/>
      <c r="D213" s="110"/>
      <c r="E213" s="16" t="s">
        <v>30</v>
      </c>
      <c r="F213" s="17">
        <f>G213</f>
        <v>182.90100000000001</v>
      </c>
      <c r="G213" s="18">
        <v>182.90100000000001</v>
      </c>
      <c r="H213" s="18" t="s">
        <v>54</v>
      </c>
      <c r="I213" s="18" t="s">
        <v>54</v>
      </c>
      <c r="J213" s="18" t="s">
        <v>54</v>
      </c>
      <c r="K213" s="18" t="s">
        <v>54</v>
      </c>
    </row>
    <row r="214" spans="1:11">
      <c r="A214" s="113"/>
      <c r="B214" s="110"/>
      <c r="C214" s="110"/>
      <c r="D214" s="110"/>
      <c r="E214" s="16" t="s">
        <v>31</v>
      </c>
      <c r="F214" s="15"/>
      <c r="G214" s="18"/>
      <c r="H214" s="18"/>
      <c r="I214" s="18"/>
      <c r="J214" s="18"/>
      <c r="K214" s="18"/>
    </row>
    <row r="215" spans="1:11" ht="61.9" customHeight="1">
      <c r="A215" s="113"/>
      <c r="B215" s="110"/>
      <c r="C215" s="110"/>
      <c r="D215" s="110"/>
      <c r="E215" s="20" t="s">
        <v>32</v>
      </c>
      <c r="F215" s="15"/>
      <c r="G215" s="18"/>
      <c r="H215" s="18"/>
      <c r="I215" s="18"/>
      <c r="J215" s="18"/>
      <c r="K215" s="18"/>
    </row>
    <row r="216" spans="1:11" ht="22.15" customHeight="1">
      <c r="A216" s="113" t="s">
        <v>118</v>
      </c>
      <c r="B216" s="110" t="s">
        <v>119</v>
      </c>
      <c r="C216" s="110" t="s">
        <v>53</v>
      </c>
      <c r="D216" s="110" t="s">
        <v>27</v>
      </c>
      <c r="E216" s="14" t="s">
        <v>28</v>
      </c>
      <c r="F216" s="21">
        <f>SUM(F217:F220)</f>
        <v>9175.7849999999999</v>
      </c>
      <c r="G216" s="21">
        <f>SUM(G217:G220)</f>
        <v>9175.7849999999999</v>
      </c>
      <c r="H216" s="21" t="s">
        <v>54</v>
      </c>
      <c r="I216" s="21" t="s">
        <v>54</v>
      </c>
      <c r="J216" s="21" t="s">
        <v>54</v>
      </c>
      <c r="K216" s="21" t="s">
        <v>54</v>
      </c>
    </row>
    <row r="217" spans="1:11">
      <c r="A217" s="113"/>
      <c r="B217" s="110"/>
      <c r="C217" s="110"/>
      <c r="D217" s="110"/>
      <c r="E217" s="16" t="s">
        <v>29</v>
      </c>
      <c r="F217" s="15"/>
      <c r="G217" s="18"/>
      <c r="H217" s="18"/>
      <c r="I217" s="18"/>
      <c r="J217" s="18"/>
      <c r="K217" s="18"/>
    </row>
    <row r="218" spans="1:11" ht="31.5">
      <c r="A218" s="113"/>
      <c r="B218" s="110"/>
      <c r="C218" s="110"/>
      <c r="D218" s="110"/>
      <c r="E218" s="16" t="s">
        <v>30</v>
      </c>
      <c r="F218" s="17">
        <f>G218</f>
        <v>9175.7849999999999</v>
      </c>
      <c r="G218" s="18">
        <v>9175.7849999999999</v>
      </c>
      <c r="H218" s="18" t="s">
        <v>54</v>
      </c>
      <c r="I218" s="18" t="s">
        <v>54</v>
      </c>
      <c r="J218" s="18" t="s">
        <v>54</v>
      </c>
      <c r="K218" s="18" t="s">
        <v>54</v>
      </c>
    </row>
    <row r="219" spans="1:11">
      <c r="A219" s="113"/>
      <c r="B219" s="110"/>
      <c r="C219" s="110"/>
      <c r="D219" s="110"/>
      <c r="E219" s="16" t="s">
        <v>31</v>
      </c>
      <c r="F219" s="15"/>
      <c r="G219" s="18"/>
      <c r="H219" s="18"/>
      <c r="I219" s="18"/>
      <c r="J219" s="18"/>
      <c r="K219" s="18"/>
    </row>
    <row r="220" spans="1:11" ht="61.15" customHeight="1">
      <c r="A220" s="113"/>
      <c r="B220" s="110"/>
      <c r="C220" s="110"/>
      <c r="D220" s="110"/>
      <c r="E220" s="20" t="s">
        <v>32</v>
      </c>
      <c r="F220" s="15"/>
      <c r="G220" s="18"/>
      <c r="H220" s="18"/>
      <c r="I220" s="18"/>
      <c r="J220" s="18"/>
      <c r="K220" s="18"/>
    </row>
    <row r="221" spans="1:11" ht="22.15" customHeight="1">
      <c r="A221" s="113" t="s">
        <v>120</v>
      </c>
      <c r="B221" s="110" t="s">
        <v>121</v>
      </c>
      <c r="C221" s="110" t="s">
        <v>53</v>
      </c>
      <c r="D221" s="110" t="s">
        <v>27</v>
      </c>
      <c r="E221" s="14" t="s">
        <v>28</v>
      </c>
      <c r="F221" s="21" t="s">
        <v>54</v>
      </c>
      <c r="G221" s="21" t="s">
        <v>54</v>
      </c>
      <c r="H221" s="21" t="s">
        <v>54</v>
      </c>
      <c r="I221" s="21" t="s">
        <v>54</v>
      </c>
      <c r="J221" s="21" t="s">
        <v>54</v>
      </c>
      <c r="K221" s="21" t="s">
        <v>54</v>
      </c>
    </row>
    <row r="222" spans="1:11">
      <c r="A222" s="113"/>
      <c r="B222" s="110"/>
      <c r="C222" s="110"/>
      <c r="D222" s="110"/>
      <c r="E222" s="16" t="s">
        <v>29</v>
      </c>
      <c r="F222" s="15"/>
      <c r="G222" s="18"/>
      <c r="H222" s="18"/>
      <c r="I222" s="18"/>
      <c r="J222" s="18"/>
      <c r="K222" s="18"/>
    </row>
    <row r="223" spans="1:11" ht="31.5">
      <c r="A223" s="113"/>
      <c r="B223" s="110"/>
      <c r="C223" s="110"/>
      <c r="D223" s="110"/>
      <c r="E223" s="16" t="s">
        <v>30</v>
      </c>
      <c r="F223" s="18" t="s">
        <v>54</v>
      </c>
      <c r="G223" s="18" t="s">
        <v>54</v>
      </c>
      <c r="H223" s="18" t="s">
        <v>54</v>
      </c>
      <c r="I223" s="18" t="s">
        <v>54</v>
      </c>
      <c r="J223" s="18" t="s">
        <v>54</v>
      </c>
      <c r="K223" s="18" t="s">
        <v>54</v>
      </c>
    </row>
    <row r="224" spans="1:11">
      <c r="A224" s="113"/>
      <c r="B224" s="110"/>
      <c r="C224" s="110"/>
      <c r="D224" s="110"/>
      <c r="E224" s="16" t="s">
        <v>31</v>
      </c>
      <c r="F224" s="15"/>
      <c r="G224" s="18"/>
      <c r="H224" s="18"/>
      <c r="I224" s="18"/>
      <c r="J224" s="18"/>
      <c r="K224" s="18"/>
    </row>
    <row r="225" spans="1:11" ht="61.9" customHeight="1">
      <c r="A225" s="113"/>
      <c r="B225" s="110"/>
      <c r="C225" s="110"/>
      <c r="D225" s="110"/>
      <c r="E225" s="20" t="s">
        <v>32</v>
      </c>
      <c r="F225" s="15"/>
      <c r="G225" s="18"/>
      <c r="H225" s="18"/>
      <c r="I225" s="18"/>
      <c r="J225" s="18"/>
      <c r="K225" s="18"/>
    </row>
    <row r="226" spans="1:11" ht="22.15" customHeight="1">
      <c r="A226" s="113" t="s">
        <v>122</v>
      </c>
      <c r="B226" s="110" t="s">
        <v>123</v>
      </c>
      <c r="C226" s="110" t="s">
        <v>53</v>
      </c>
      <c r="D226" s="110" t="s">
        <v>27</v>
      </c>
      <c r="E226" s="14" t="s">
        <v>28</v>
      </c>
      <c r="F226" s="21">
        <f>SUM(F227:F230)</f>
        <v>161.08099999999999</v>
      </c>
      <c r="G226" s="21">
        <f>SUM(G227:G230)</f>
        <v>161.08099999999999</v>
      </c>
      <c r="H226" s="21" t="s">
        <v>54</v>
      </c>
      <c r="I226" s="21" t="s">
        <v>54</v>
      </c>
      <c r="J226" s="21" t="s">
        <v>54</v>
      </c>
      <c r="K226" s="21" t="s">
        <v>54</v>
      </c>
    </row>
    <row r="227" spans="1:11">
      <c r="A227" s="113"/>
      <c r="B227" s="110"/>
      <c r="C227" s="110"/>
      <c r="D227" s="110"/>
      <c r="E227" s="16" t="s">
        <v>29</v>
      </c>
      <c r="F227" s="15"/>
      <c r="G227" s="18"/>
      <c r="H227" s="18"/>
      <c r="I227" s="18"/>
      <c r="J227" s="18"/>
      <c r="K227" s="18"/>
    </row>
    <row r="228" spans="1:11" ht="31.5">
      <c r="A228" s="113"/>
      <c r="B228" s="110"/>
      <c r="C228" s="110"/>
      <c r="D228" s="110"/>
      <c r="E228" s="16" t="s">
        <v>30</v>
      </c>
      <c r="F228" s="17">
        <f>G228</f>
        <v>161.08099999999999</v>
      </c>
      <c r="G228" s="18">
        <v>161.08099999999999</v>
      </c>
      <c r="H228" s="18" t="s">
        <v>54</v>
      </c>
      <c r="I228" s="18" t="s">
        <v>54</v>
      </c>
      <c r="J228" s="18" t="s">
        <v>54</v>
      </c>
      <c r="K228" s="18" t="s">
        <v>54</v>
      </c>
    </row>
    <row r="229" spans="1:11">
      <c r="A229" s="113"/>
      <c r="B229" s="110"/>
      <c r="C229" s="110"/>
      <c r="D229" s="110"/>
      <c r="E229" s="16" t="s">
        <v>31</v>
      </c>
      <c r="F229" s="15"/>
      <c r="G229" s="18"/>
      <c r="H229" s="18"/>
      <c r="I229" s="18"/>
      <c r="J229" s="18"/>
      <c r="K229" s="18"/>
    </row>
    <row r="230" spans="1:11" ht="58.15" customHeight="1">
      <c r="A230" s="113"/>
      <c r="B230" s="110"/>
      <c r="C230" s="110"/>
      <c r="D230" s="110"/>
      <c r="E230" s="20" t="s">
        <v>32</v>
      </c>
      <c r="F230" s="15"/>
      <c r="G230" s="18"/>
      <c r="H230" s="18"/>
      <c r="I230" s="18"/>
      <c r="J230" s="18"/>
      <c r="K230" s="18"/>
    </row>
    <row r="231" spans="1:11" ht="22.15" customHeight="1">
      <c r="A231" s="113" t="s">
        <v>124</v>
      </c>
      <c r="B231" s="110" t="s">
        <v>125</v>
      </c>
      <c r="C231" s="110" t="s">
        <v>53</v>
      </c>
      <c r="D231" s="110" t="s">
        <v>27</v>
      </c>
      <c r="E231" s="14" t="s">
        <v>28</v>
      </c>
      <c r="F231" s="21">
        <f>SUM(F232:F235)</f>
        <v>443.20499999999998</v>
      </c>
      <c r="G231" s="21">
        <f>SUM(G232:G235)</f>
        <v>443.20499999999998</v>
      </c>
      <c r="H231" s="21" t="s">
        <v>54</v>
      </c>
      <c r="I231" s="21" t="s">
        <v>54</v>
      </c>
      <c r="J231" s="21" t="s">
        <v>54</v>
      </c>
      <c r="K231" s="21" t="s">
        <v>54</v>
      </c>
    </row>
    <row r="232" spans="1:11">
      <c r="A232" s="113"/>
      <c r="B232" s="110"/>
      <c r="C232" s="110"/>
      <c r="D232" s="110"/>
      <c r="E232" s="16" t="s">
        <v>29</v>
      </c>
      <c r="F232" s="17"/>
      <c r="G232" s="18"/>
      <c r="H232" s="18"/>
      <c r="I232" s="18"/>
      <c r="J232" s="18"/>
      <c r="K232" s="18"/>
    </row>
    <row r="233" spans="1:11" ht="31.5">
      <c r="A233" s="113"/>
      <c r="B233" s="110"/>
      <c r="C233" s="110"/>
      <c r="D233" s="110"/>
      <c r="E233" s="16" t="s">
        <v>30</v>
      </c>
      <c r="F233" s="17">
        <f>G233</f>
        <v>443.20499999999998</v>
      </c>
      <c r="G233" s="18">
        <v>443.20499999999998</v>
      </c>
      <c r="H233" s="18" t="s">
        <v>54</v>
      </c>
      <c r="I233" s="18" t="s">
        <v>54</v>
      </c>
      <c r="J233" s="18" t="s">
        <v>54</v>
      </c>
      <c r="K233" s="18" t="s">
        <v>54</v>
      </c>
    </row>
    <row r="234" spans="1:11">
      <c r="A234" s="113"/>
      <c r="B234" s="110"/>
      <c r="C234" s="110"/>
      <c r="D234" s="110"/>
      <c r="E234" s="16" t="s">
        <v>31</v>
      </c>
      <c r="F234" s="15"/>
      <c r="G234" s="18"/>
      <c r="H234" s="18"/>
      <c r="I234" s="18"/>
      <c r="J234" s="18"/>
      <c r="K234" s="18"/>
    </row>
    <row r="235" spans="1:11" ht="62.45" customHeight="1">
      <c r="A235" s="113"/>
      <c r="B235" s="110"/>
      <c r="C235" s="110"/>
      <c r="D235" s="110"/>
      <c r="E235" s="20" t="s">
        <v>32</v>
      </c>
      <c r="F235" s="15"/>
      <c r="G235" s="18"/>
      <c r="H235" s="18"/>
      <c r="I235" s="18"/>
      <c r="J235" s="18"/>
      <c r="K235" s="18"/>
    </row>
    <row r="236" spans="1:11" ht="22.15" customHeight="1">
      <c r="A236" s="113" t="s">
        <v>126</v>
      </c>
      <c r="B236" s="110" t="s">
        <v>127</v>
      </c>
      <c r="C236" s="110" t="s">
        <v>53</v>
      </c>
      <c r="D236" s="110" t="s">
        <v>27</v>
      </c>
      <c r="E236" s="14" t="s">
        <v>28</v>
      </c>
      <c r="F236" s="21">
        <f>SUM(F237:F240)</f>
        <v>127258.624</v>
      </c>
      <c r="G236" s="21">
        <f>SUM(G237:G240)</f>
        <v>127258.624</v>
      </c>
      <c r="H236" s="21" t="s">
        <v>54</v>
      </c>
      <c r="I236" s="21" t="s">
        <v>54</v>
      </c>
      <c r="J236" s="21" t="s">
        <v>54</v>
      </c>
      <c r="K236" s="21" t="s">
        <v>54</v>
      </c>
    </row>
    <row r="237" spans="1:11">
      <c r="A237" s="113"/>
      <c r="B237" s="110"/>
      <c r="C237" s="110"/>
      <c r="D237" s="110"/>
      <c r="E237" s="16" t="s">
        <v>29</v>
      </c>
      <c r="F237" s="17"/>
      <c r="G237" s="18"/>
      <c r="H237" s="18"/>
      <c r="I237" s="18"/>
      <c r="J237" s="18"/>
      <c r="K237" s="18"/>
    </row>
    <row r="238" spans="1:11" ht="31.5">
      <c r="A238" s="113"/>
      <c r="B238" s="110"/>
      <c r="C238" s="110"/>
      <c r="D238" s="110"/>
      <c r="E238" s="16" t="s">
        <v>30</v>
      </c>
      <c r="F238" s="17">
        <f>G238</f>
        <v>127258.624</v>
      </c>
      <c r="G238" s="18">
        <v>127258.624</v>
      </c>
      <c r="H238" s="18" t="s">
        <v>54</v>
      </c>
      <c r="I238" s="18" t="s">
        <v>54</v>
      </c>
      <c r="J238" s="18" t="s">
        <v>54</v>
      </c>
      <c r="K238" s="18" t="s">
        <v>54</v>
      </c>
    </row>
    <row r="239" spans="1:11">
      <c r="A239" s="113"/>
      <c r="B239" s="110"/>
      <c r="C239" s="110"/>
      <c r="D239" s="110"/>
      <c r="E239" s="16" t="s">
        <v>31</v>
      </c>
      <c r="F239" s="15"/>
      <c r="G239" s="18"/>
      <c r="H239" s="18"/>
      <c r="I239" s="18"/>
      <c r="J239" s="18"/>
      <c r="K239" s="18"/>
    </row>
    <row r="240" spans="1:11" ht="61.9" customHeight="1">
      <c r="A240" s="113"/>
      <c r="B240" s="110"/>
      <c r="C240" s="110"/>
      <c r="D240" s="110"/>
      <c r="E240" s="20" t="s">
        <v>32</v>
      </c>
      <c r="F240" s="15"/>
      <c r="G240" s="18"/>
      <c r="H240" s="18"/>
      <c r="I240" s="18"/>
      <c r="J240" s="18"/>
      <c r="K240" s="18"/>
    </row>
    <row r="241" spans="1:11" ht="22.15" customHeight="1">
      <c r="A241" s="113" t="s">
        <v>128</v>
      </c>
      <c r="B241" s="110" t="s">
        <v>129</v>
      </c>
      <c r="C241" s="110" t="s">
        <v>53</v>
      </c>
      <c r="D241" s="110" t="s">
        <v>27</v>
      </c>
      <c r="E241" s="14" t="s">
        <v>28</v>
      </c>
      <c r="F241" s="21">
        <f>SUM(F242:F245)</f>
        <v>10.4</v>
      </c>
      <c r="G241" s="21">
        <f>SUM(G242:G245)</f>
        <v>10.4</v>
      </c>
      <c r="H241" s="21" t="s">
        <v>54</v>
      </c>
      <c r="I241" s="21" t="s">
        <v>54</v>
      </c>
      <c r="J241" s="21" t="s">
        <v>54</v>
      </c>
      <c r="K241" s="21" t="s">
        <v>54</v>
      </c>
    </row>
    <row r="242" spans="1:11">
      <c r="A242" s="113"/>
      <c r="B242" s="110"/>
      <c r="C242" s="110"/>
      <c r="D242" s="110"/>
      <c r="E242" s="16" t="s">
        <v>29</v>
      </c>
      <c r="F242" s="15"/>
      <c r="G242" s="18"/>
      <c r="H242" s="18"/>
      <c r="I242" s="18"/>
      <c r="J242" s="18"/>
      <c r="K242" s="18"/>
    </row>
    <row r="243" spans="1:11" ht="31.5">
      <c r="A243" s="113"/>
      <c r="B243" s="110"/>
      <c r="C243" s="110"/>
      <c r="D243" s="110"/>
      <c r="E243" s="16" t="s">
        <v>30</v>
      </c>
      <c r="F243" s="17">
        <f>G243</f>
        <v>10.4</v>
      </c>
      <c r="G243" s="18">
        <v>10.4</v>
      </c>
      <c r="H243" s="18" t="s">
        <v>54</v>
      </c>
      <c r="I243" s="18" t="s">
        <v>54</v>
      </c>
      <c r="J243" s="18" t="s">
        <v>54</v>
      </c>
      <c r="K243" s="18" t="s">
        <v>54</v>
      </c>
    </row>
    <row r="244" spans="1:11">
      <c r="A244" s="113"/>
      <c r="B244" s="110"/>
      <c r="C244" s="110"/>
      <c r="D244" s="110"/>
      <c r="E244" s="16" t="s">
        <v>31</v>
      </c>
      <c r="F244" s="15"/>
      <c r="G244" s="18"/>
      <c r="H244" s="18"/>
      <c r="I244" s="18"/>
      <c r="J244" s="18"/>
      <c r="K244" s="18"/>
    </row>
    <row r="245" spans="1:11" ht="61.9" customHeight="1">
      <c r="A245" s="113"/>
      <c r="B245" s="110"/>
      <c r="C245" s="110"/>
      <c r="D245" s="110"/>
      <c r="E245" s="20" t="s">
        <v>32</v>
      </c>
      <c r="F245" s="15"/>
      <c r="G245" s="18"/>
      <c r="H245" s="18"/>
      <c r="I245" s="18"/>
      <c r="J245" s="18"/>
      <c r="K245" s="18"/>
    </row>
    <row r="246" spans="1:11" ht="22.15" customHeight="1">
      <c r="A246" s="115" t="s">
        <v>130</v>
      </c>
      <c r="B246" s="116" t="s">
        <v>131</v>
      </c>
      <c r="C246" s="116" t="s">
        <v>26</v>
      </c>
      <c r="D246" s="116" t="s">
        <v>27</v>
      </c>
      <c r="E246" s="27" t="s">
        <v>28</v>
      </c>
      <c r="F246" s="37">
        <f t="shared" ref="F246:K246" si="18">SUM(F247:F250)</f>
        <v>551399.12100000004</v>
      </c>
      <c r="G246" s="37">
        <f t="shared" si="18"/>
        <v>116858.967</v>
      </c>
      <c r="H246" s="37">
        <f t="shared" si="18"/>
        <v>108000</v>
      </c>
      <c r="I246" s="37">
        <f t="shared" si="18"/>
        <v>98652.614000000001</v>
      </c>
      <c r="J246" s="37">
        <f t="shared" si="18"/>
        <v>108517.876</v>
      </c>
      <c r="K246" s="37">
        <f t="shared" si="18"/>
        <v>119369.664</v>
      </c>
    </row>
    <row r="247" spans="1:11">
      <c r="A247" s="115"/>
      <c r="B247" s="116"/>
      <c r="C247" s="116"/>
      <c r="D247" s="116"/>
      <c r="E247" s="30" t="s">
        <v>29</v>
      </c>
      <c r="F247" s="28"/>
      <c r="G247" s="29"/>
      <c r="H247" s="29"/>
      <c r="I247" s="29"/>
      <c r="J247" s="29"/>
      <c r="K247" s="29"/>
    </row>
    <row r="248" spans="1:11" ht="31.5">
      <c r="A248" s="115"/>
      <c r="B248" s="116"/>
      <c r="C248" s="116"/>
      <c r="D248" s="116"/>
      <c r="E248" s="30" t="s">
        <v>30</v>
      </c>
      <c r="F248" s="31">
        <f>G248+H248+I248+J248+K248</f>
        <v>551399.12100000004</v>
      </c>
      <c r="G248" s="29">
        <v>116858.967</v>
      </c>
      <c r="H248" s="29">
        <v>108000</v>
      </c>
      <c r="I248" s="29">
        <v>98652.614000000001</v>
      </c>
      <c r="J248" s="29">
        <v>108517.876</v>
      </c>
      <c r="K248" s="29">
        <v>119369.664</v>
      </c>
    </row>
    <row r="249" spans="1:11">
      <c r="A249" s="115"/>
      <c r="B249" s="116"/>
      <c r="C249" s="116"/>
      <c r="D249" s="116"/>
      <c r="E249" s="30" t="s">
        <v>31</v>
      </c>
      <c r="F249" s="28"/>
      <c r="G249" s="29"/>
      <c r="H249" s="29"/>
      <c r="I249" s="29"/>
      <c r="J249" s="29"/>
      <c r="K249" s="29"/>
    </row>
    <row r="250" spans="1:11" ht="59.45" customHeight="1">
      <c r="A250" s="115"/>
      <c r="B250" s="116"/>
      <c r="C250" s="116"/>
      <c r="D250" s="116"/>
      <c r="E250" s="33" t="s">
        <v>32</v>
      </c>
      <c r="F250" s="28"/>
      <c r="G250" s="29"/>
      <c r="H250" s="29"/>
      <c r="I250" s="29"/>
      <c r="J250" s="29"/>
      <c r="K250" s="29"/>
    </row>
    <row r="251" spans="1:11" ht="22.15" customHeight="1">
      <c r="A251" s="113" t="s">
        <v>132</v>
      </c>
      <c r="B251" s="110" t="s">
        <v>133</v>
      </c>
      <c r="C251" s="110" t="s">
        <v>53</v>
      </c>
      <c r="D251" s="110" t="s">
        <v>27</v>
      </c>
      <c r="E251" s="14" t="s">
        <v>28</v>
      </c>
      <c r="F251" s="21" t="s">
        <v>54</v>
      </c>
      <c r="G251" s="21" t="s">
        <v>54</v>
      </c>
      <c r="H251" s="21" t="s">
        <v>54</v>
      </c>
      <c r="I251" s="21" t="s">
        <v>54</v>
      </c>
      <c r="J251" s="21" t="s">
        <v>54</v>
      </c>
      <c r="K251" s="21" t="s">
        <v>54</v>
      </c>
    </row>
    <row r="252" spans="1:11">
      <c r="A252" s="113"/>
      <c r="B252" s="110"/>
      <c r="C252" s="110"/>
      <c r="D252" s="110"/>
      <c r="E252" s="16" t="s">
        <v>29</v>
      </c>
      <c r="F252" s="18"/>
      <c r="G252" s="18"/>
      <c r="H252" s="18"/>
      <c r="I252" s="18"/>
      <c r="J252" s="18"/>
      <c r="K252" s="18"/>
    </row>
    <row r="253" spans="1:11" ht="31.5">
      <c r="A253" s="113"/>
      <c r="B253" s="110"/>
      <c r="C253" s="110"/>
      <c r="D253" s="110"/>
      <c r="E253" s="16" t="s">
        <v>30</v>
      </c>
      <c r="F253" s="18" t="s">
        <v>54</v>
      </c>
      <c r="G253" s="18" t="s">
        <v>54</v>
      </c>
      <c r="H253" s="18" t="s">
        <v>54</v>
      </c>
      <c r="I253" s="18" t="s">
        <v>54</v>
      </c>
      <c r="J253" s="18" t="s">
        <v>54</v>
      </c>
      <c r="K253" s="18" t="s">
        <v>54</v>
      </c>
    </row>
    <row r="254" spans="1:11">
      <c r="A254" s="113"/>
      <c r="B254" s="110"/>
      <c r="C254" s="110"/>
      <c r="D254" s="110"/>
      <c r="E254" s="16" t="s">
        <v>31</v>
      </c>
      <c r="F254" s="15"/>
      <c r="G254" s="18"/>
      <c r="H254" s="18"/>
      <c r="I254" s="18"/>
      <c r="J254" s="18"/>
      <c r="K254" s="18"/>
    </row>
    <row r="255" spans="1:11" ht="58.9" customHeight="1">
      <c r="A255" s="113"/>
      <c r="B255" s="110"/>
      <c r="C255" s="110"/>
      <c r="D255" s="110"/>
      <c r="E255" s="20" t="s">
        <v>32</v>
      </c>
      <c r="F255" s="15"/>
      <c r="G255" s="18"/>
      <c r="H255" s="18"/>
      <c r="I255" s="18"/>
      <c r="J255" s="18"/>
      <c r="K255" s="18"/>
    </row>
    <row r="256" spans="1:11" ht="22.15" customHeight="1">
      <c r="A256" s="113" t="s">
        <v>134</v>
      </c>
      <c r="B256" s="110" t="s">
        <v>135</v>
      </c>
      <c r="C256" s="110" t="s">
        <v>26</v>
      </c>
      <c r="D256" s="110" t="s">
        <v>27</v>
      </c>
      <c r="E256" s="14" t="s">
        <v>28</v>
      </c>
      <c r="F256" s="21">
        <f t="shared" ref="F256:K256" si="19">SUM(F257:F260)</f>
        <v>628.04899999999998</v>
      </c>
      <c r="G256" s="21">
        <f t="shared" si="19"/>
        <v>51.524000000000001</v>
      </c>
      <c r="H256" s="21">
        <f t="shared" si="19"/>
        <v>87.51</v>
      </c>
      <c r="I256" s="21">
        <f t="shared" si="19"/>
        <v>155.26599999999999</v>
      </c>
      <c r="J256" s="21">
        <f t="shared" si="19"/>
        <v>165.88399999999999</v>
      </c>
      <c r="K256" s="21">
        <f t="shared" si="19"/>
        <v>167.86500000000001</v>
      </c>
    </row>
    <row r="257" spans="1:11">
      <c r="A257" s="113"/>
      <c r="B257" s="110"/>
      <c r="C257" s="110"/>
      <c r="D257" s="110"/>
      <c r="E257" s="16" t="s">
        <v>29</v>
      </c>
      <c r="F257" s="15"/>
      <c r="G257" s="18"/>
      <c r="H257" s="18"/>
      <c r="I257" s="18"/>
      <c r="J257" s="18"/>
      <c r="K257" s="18"/>
    </row>
    <row r="258" spans="1:11" ht="31.5">
      <c r="A258" s="113"/>
      <c r="B258" s="110"/>
      <c r="C258" s="110"/>
      <c r="D258" s="110"/>
      <c r="E258" s="16" t="s">
        <v>30</v>
      </c>
      <c r="F258" s="17">
        <f>G258+H258+I258+J258+K258</f>
        <v>628.04899999999998</v>
      </c>
      <c r="G258" s="18">
        <v>51.524000000000001</v>
      </c>
      <c r="H258" s="18">
        <v>87.51</v>
      </c>
      <c r="I258" s="18">
        <v>155.26599999999999</v>
      </c>
      <c r="J258" s="18">
        <v>165.88399999999999</v>
      </c>
      <c r="K258" s="18">
        <v>167.86500000000001</v>
      </c>
    </row>
    <row r="259" spans="1:11">
      <c r="A259" s="113"/>
      <c r="B259" s="110"/>
      <c r="C259" s="110"/>
      <c r="D259" s="110"/>
      <c r="E259" s="16" t="s">
        <v>31</v>
      </c>
      <c r="F259" s="15"/>
      <c r="G259" s="18"/>
      <c r="H259" s="18"/>
      <c r="I259" s="18"/>
      <c r="J259" s="18"/>
      <c r="K259" s="18"/>
    </row>
    <row r="260" spans="1:11" ht="58.9" customHeight="1">
      <c r="A260" s="113"/>
      <c r="B260" s="110"/>
      <c r="C260" s="110"/>
      <c r="D260" s="110"/>
      <c r="E260" s="20" t="s">
        <v>32</v>
      </c>
      <c r="F260" s="15"/>
      <c r="G260" s="18"/>
      <c r="H260" s="18"/>
      <c r="I260" s="18"/>
      <c r="J260" s="18"/>
      <c r="K260" s="18"/>
    </row>
    <row r="261" spans="1:11" ht="22.15" customHeight="1">
      <c r="A261" s="113" t="s">
        <v>136</v>
      </c>
      <c r="B261" s="110" t="s">
        <v>137</v>
      </c>
      <c r="C261" s="110" t="s">
        <v>53</v>
      </c>
      <c r="D261" s="110" t="s">
        <v>27</v>
      </c>
      <c r="E261" s="14" t="s">
        <v>28</v>
      </c>
      <c r="F261" s="21">
        <f>SUM(F262:F265)</f>
        <v>688.38400000000001</v>
      </c>
      <c r="G261" s="21">
        <f>SUM(G262:G265)</f>
        <v>688.38400000000001</v>
      </c>
      <c r="H261" s="21" t="s">
        <v>54</v>
      </c>
      <c r="I261" s="21" t="s">
        <v>54</v>
      </c>
      <c r="J261" s="21" t="s">
        <v>54</v>
      </c>
      <c r="K261" s="21" t="s">
        <v>54</v>
      </c>
    </row>
    <row r="262" spans="1:11">
      <c r="A262" s="113"/>
      <c r="B262" s="110"/>
      <c r="C262" s="110"/>
      <c r="D262" s="110"/>
      <c r="E262" s="16" t="s">
        <v>29</v>
      </c>
      <c r="F262" s="15"/>
      <c r="G262" s="18"/>
      <c r="H262" s="18"/>
      <c r="I262" s="18"/>
      <c r="J262" s="18"/>
      <c r="K262" s="18"/>
    </row>
    <row r="263" spans="1:11" ht="31.5">
      <c r="A263" s="113"/>
      <c r="B263" s="110"/>
      <c r="C263" s="110"/>
      <c r="D263" s="110"/>
      <c r="E263" s="16" t="s">
        <v>30</v>
      </c>
      <c r="F263" s="17">
        <f>G263</f>
        <v>688.38400000000001</v>
      </c>
      <c r="G263" s="18">
        <v>688.38400000000001</v>
      </c>
      <c r="H263" s="18" t="s">
        <v>54</v>
      </c>
      <c r="I263" s="18" t="s">
        <v>54</v>
      </c>
      <c r="J263" s="18" t="s">
        <v>54</v>
      </c>
      <c r="K263" s="18" t="s">
        <v>54</v>
      </c>
    </row>
    <row r="264" spans="1:11">
      <c r="A264" s="113"/>
      <c r="B264" s="110"/>
      <c r="C264" s="110"/>
      <c r="D264" s="110"/>
      <c r="E264" s="16" t="s">
        <v>31</v>
      </c>
      <c r="F264" s="15"/>
      <c r="G264" s="18"/>
      <c r="H264" s="18"/>
      <c r="I264" s="18"/>
      <c r="J264" s="18"/>
      <c r="K264" s="18"/>
    </row>
    <row r="265" spans="1:11" ht="57" customHeight="1">
      <c r="A265" s="113"/>
      <c r="B265" s="110"/>
      <c r="C265" s="110"/>
      <c r="D265" s="110"/>
      <c r="E265" s="20" t="s">
        <v>32</v>
      </c>
      <c r="F265" s="15"/>
      <c r="G265" s="18"/>
      <c r="H265" s="18"/>
      <c r="I265" s="18"/>
      <c r="J265" s="18"/>
      <c r="K265" s="18"/>
    </row>
    <row r="266" spans="1:11" ht="22.15" customHeight="1">
      <c r="A266" s="113" t="s">
        <v>138</v>
      </c>
      <c r="B266" s="110" t="s">
        <v>139</v>
      </c>
      <c r="C266" s="110" t="s">
        <v>26</v>
      </c>
      <c r="D266" s="110" t="s">
        <v>27</v>
      </c>
      <c r="E266" s="14" t="s">
        <v>28</v>
      </c>
      <c r="F266" s="21">
        <f t="shared" ref="F266:K266" si="20">SUM(F267:F270)</f>
        <v>717309.25699999998</v>
      </c>
      <c r="G266" s="21">
        <f t="shared" si="20"/>
        <v>194805.16899999999</v>
      </c>
      <c r="H266" s="21">
        <f t="shared" si="20"/>
        <v>161040.891</v>
      </c>
      <c r="I266" s="21">
        <f t="shared" si="20"/>
        <v>132085.4</v>
      </c>
      <c r="J266" s="21">
        <f t="shared" si="20"/>
        <v>116786.6</v>
      </c>
      <c r="K266" s="21">
        <f t="shared" si="20"/>
        <v>112591.197</v>
      </c>
    </row>
    <row r="267" spans="1:11">
      <c r="A267" s="113"/>
      <c r="B267" s="110"/>
      <c r="C267" s="110"/>
      <c r="D267" s="110"/>
      <c r="E267" s="16" t="s">
        <v>29</v>
      </c>
      <c r="F267" s="15"/>
      <c r="G267" s="18"/>
      <c r="H267" s="18"/>
      <c r="I267" s="18"/>
      <c r="J267" s="18"/>
      <c r="K267" s="18"/>
    </row>
    <row r="268" spans="1:11" ht="31.5">
      <c r="A268" s="113"/>
      <c r="B268" s="110"/>
      <c r="C268" s="110"/>
      <c r="D268" s="110"/>
      <c r="E268" s="16" t="s">
        <v>30</v>
      </c>
      <c r="F268" s="17">
        <f>G268+H268+I268+J268+K268</f>
        <v>717309.25699999998</v>
      </c>
      <c r="G268" s="18">
        <v>194805.16899999999</v>
      </c>
      <c r="H268" s="18">
        <v>161040.891</v>
      </c>
      <c r="I268" s="18">
        <v>132085.4</v>
      </c>
      <c r="J268" s="18">
        <v>116786.6</v>
      </c>
      <c r="K268" s="18">
        <v>112591.197</v>
      </c>
    </row>
    <row r="269" spans="1:11">
      <c r="A269" s="113"/>
      <c r="B269" s="110"/>
      <c r="C269" s="110"/>
      <c r="D269" s="110"/>
      <c r="E269" s="16" t="s">
        <v>31</v>
      </c>
      <c r="F269" s="18"/>
      <c r="G269" s="18"/>
      <c r="H269" s="18"/>
      <c r="I269" s="18"/>
      <c r="J269" s="18"/>
      <c r="K269" s="18"/>
    </row>
    <row r="270" spans="1:11" ht="60" customHeight="1">
      <c r="A270" s="113"/>
      <c r="B270" s="110"/>
      <c r="C270" s="110"/>
      <c r="D270" s="110"/>
      <c r="E270" s="20" t="s">
        <v>32</v>
      </c>
      <c r="F270" s="18"/>
      <c r="G270" s="18"/>
      <c r="H270" s="18"/>
      <c r="I270" s="18"/>
      <c r="J270" s="18"/>
      <c r="K270" s="18"/>
    </row>
    <row r="271" spans="1:11" ht="22.15" customHeight="1">
      <c r="A271" s="113" t="s">
        <v>140</v>
      </c>
      <c r="B271" s="110" t="s">
        <v>141</v>
      </c>
      <c r="C271" s="110" t="s">
        <v>26</v>
      </c>
      <c r="D271" s="110" t="s">
        <v>27</v>
      </c>
      <c r="E271" s="14" t="s">
        <v>28</v>
      </c>
      <c r="F271" s="21">
        <f t="shared" ref="F271:K271" si="21">SUM(F272:F275)</f>
        <v>3347.6289999999999</v>
      </c>
      <c r="G271" s="21">
        <f t="shared" si="21"/>
        <v>928.95799999999997</v>
      </c>
      <c r="H271" s="21">
        <f t="shared" si="21"/>
        <v>765.87800000000004</v>
      </c>
      <c r="I271" s="21">
        <f t="shared" si="21"/>
        <v>550.93100000000004</v>
      </c>
      <c r="J271" s="21">
        <f t="shared" si="21"/>
        <v>550.93100000000004</v>
      </c>
      <c r="K271" s="21">
        <f t="shared" si="21"/>
        <v>550.93100000000004</v>
      </c>
    </row>
    <row r="272" spans="1:11">
      <c r="A272" s="113"/>
      <c r="B272" s="110"/>
      <c r="C272" s="110"/>
      <c r="D272" s="110"/>
      <c r="E272" s="16" t="s">
        <v>29</v>
      </c>
      <c r="F272" s="15"/>
      <c r="G272" s="18"/>
      <c r="H272" s="18"/>
      <c r="I272" s="18"/>
      <c r="J272" s="18"/>
      <c r="K272" s="18"/>
    </row>
    <row r="273" spans="1:11" ht="31.5">
      <c r="A273" s="113"/>
      <c r="B273" s="110"/>
      <c r="C273" s="110"/>
      <c r="D273" s="110"/>
      <c r="E273" s="16" t="s">
        <v>30</v>
      </c>
      <c r="F273" s="17">
        <f>G273+H273+I273+J273+K273</f>
        <v>3347.6289999999999</v>
      </c>
      <c r="G273" s="18">
        <v>928.95799999999997</v>
      </c>
      <c r="H273" s="18">
        <v>765.87800000000004</v>
      </c>
      <c r="I273" s="18">
        <v>550.93100000000004</v>
      </c>
      <c r="J273" s="18">
        <v>550.93100000000004</v>
      </c>
      <c r="K273" s="18">
        <v>550.93100000000004</v>
      </c>
    </row>
    <row r="274" spans="1:11">
      <c r="A274" s="113"/>
      <c r="B274" s="110"/>
      <c r="C274" s="110"/>
      <c r="D274" s="110"/>
      <c r="E274" s="16" t="s">
        <v>31</v>
      </c>
      <c r="F274" s="15"/>
      <c r="G274" s="18"/>
      <c r="H274" s="18"/>
      <c r="I274" s="18"/>
      <c r="J274" s="18"/>
      <c r="K274" s="18"/>
    </row>
    <row r="275" spans="1:11" ht="59.45" customHeight="1">
      <c r="A275" s="113"/>
      <c r="B275" s="110"/>
      <c r="C275" s="110"/>
      <c r="D275" s="110"/>
      <c r="E275" s="20" t="s">
        <v>32</v>
      </c>
      <c r="F275" s="15"/>
      <c r="G275" s="18"/>
      <c r="H275" s="18"/>
      <c r="I275" s="18"/>
      <c r="J275" s="18"/>
      <c r="K275" s="18"/>
    </row>
    <row r="276" spans="1:11" ht="18.75" customHeight="1">
      <c r="A276" s="115" t="s">
        <v>142</v>
      </c>
      <c r="B276" s="116" t="s">
        <v>143</v>
      </c>
      <c r="C276" s="116" t="s">
        <v>26</v>
      </c>
      <c r="D276" s="116" t="s">
        <v>27</v>
      </c>
      <c r="E276" s="27" t="s">
        <v>28</v>
      </c>
      <c r="F276" s="37">
        <f t="shared" ref="F276:K276" si="22">SUM(F277:F280)</f>
        <v>4755.634</v>
      </c>
      <c r="G276" s="37">
        <f t="shared" si="22"/>
        <v>1233.769</v>
      </c>
      <c r="H276" s="37">
        <f t="shared" si="22"/>
        <v>779.50099999999998</v>
      </c>
      <c r="I276" s="37">
        <f t="shared" si="22"/>
        <v>878.82500000000005</v>
      </c>
      <c r="J276" s="37">
        <f t="shared" si="22"/>
        <v>913.91399999999999</v>
      </c>
      <c r="K276" s="37">
        <f t="shared" si="22"/>
        <v>949.625</v>
      </c>
    </row>
    <row r="277" spans="1:11">
      <c r="A277" s="115"/>
      <c r="B277" s="116"/>
      <c r="C277" s="116"/>
      <c r="D277" s="116"/>
      <c r="E277" s="30" t="s">
        <v>29</v>
      </c>
      <c r="F277" s="28"/>
      <c r="G277" s="29"/>
      <c r="H277" s="29"/>
      <c r="I277" s="29"/>
      <c r="J277" s="29"/>
      <c r="K277" s="29"/>
    </row>
    <row r="278" spans="1:11" ht="31.5">
      <c r="A278" s="115"/>
      <c r="B278" s="116"/>
      <c r="C278" s="116"/>
      <c r="D278" s="116"/>
      <c r="E278" s="30" t="s">
        <v>30</v>
      </c>
      <c r="F278" s="31">
        <f>G278+H278+I278+J278+K278</f>
        <v>4755.634</v>
      </c>
      <c r="G278" s="29">
        <v>1233.769</v>
      </c>
      <c r="H278" s="29">
        <v>779.50099999999998</v>
      </c>
      <c r="I278" s="29">
        <v>878.82500000000005</v>
      </c>
      <c r="J278" s="29">
        <v>913.91399999999999</v>
      </c>
      <c r="K278" s="29">
        <v>949.625</v>
      </c>
    </row>
    <row r="279" spans="1:11">
      <c r="A279" s="115"/>
      <c r="B279" s="116"/>
      <c r="C279" s="116"/>
      <c r="D279" s="116"/>
      <c r="E279" s="30" t="s">
        <v>31</v>
      </c>
      <c r="F279" s="28"/>
      <c r="G279" s="29"/>
      <c r="H279" s="29"/>
      <c r="I279" s="29"/>
      <c r="J279" s="29"/>
      <c r="K279" s="29"/>
    </row>
    <row r="280" spans="1:11" ht="63" customHeight="1">
      <c r="A280" s="115"/>
      <c r="B280" s="116"/>
      <c r="C280" s="116"/>
      <c r="D280" s="116"/>
      <c r="E280" s="33" t="s">
        <v>32</v>
      </c>
      <c r="F280" s="28"/>
      <c r="G280" s="29"/>
      <c r="H280" s="29"/>
      <c r="I280" s="29"/>
      <c r="J280" s="29"/>
      <c r="K280" s="29"/>
    </row>
    <row r="281" spans="1:11" ht="22.15" customHeight="1">
      <c r="A281" s="113" t="s">
        <v>144</v>
      </c>
      <c r="B281" s="110" t="s">
        <v>145</v>
      </c>
      <c r="C281" s="110" t="s">
        <v>53</v>
      </c>
      <c r="D281" s="110" t="s">
        <v>27</v>
      </c>
      <c r="E281" s="14" t="s">
        <v>28</v>
      </c>
      <c r="F281" s="21">
        <f>SUM(F282:F285)</f>
        <v>3977</v>
      </c>
      <c r="G281" s="21">
        <f>SUM(G282:G285)</f>
        <v>3977</v>
      </c>
      <c r="H281" s="21" t="s">
        <v>54</v>
      </c>
      <c r="I281" s="21" t="s">
        <v>54</v>
      </c>
      <c r="J281" s="21" t="s">
        <v>54</v>
      </c>
      <c r="K281" s="21" t="s">
        <v>54</v>
      </c>
    </row>
    <row r="282" spans="1:11">
      <c r="A282" s="113"/>
      <c r="B282" s="110"/>
      <c r="C282" s="110"/>
      <c r="D282" s="110"/>
      <c r="E282" s="16" t="s">
        <v>29</v>
      </c>
      <c r="F282" s="15"/>
      <c r="G282" s="18"/>
      <c r="H282" s="18"/>
      <c r="I282" s="18"/>
      <c r="J282" s="18"/>
      <c r="K282" s="18"/>
    </row>
    <row r="283" spans="1:11" ht="31.5">
      <c r="A283" s="113"/>
      <c r="B283" s="110"/>
      <c r="C283" s="110"/>
      <c r="D283" s="110"/>
      <c r="E283" s="16" t="s">
        <v>30</v>
      </c>
      <c r="F283" s="17">
        <f>G283</f>
        <v>3977</v>
      </c>
      <c r="G283" s="18">
        <v>3977</v>
      </c>
      <c r="H283" s="18" t="s">
        <v>54</v>
      </c>
      <c r="I283" s="18" t="s">
        <v>54</v>
      </c>
      <c r="J283" s="18" t="s">
        <v>54</v>
      </c>
      <c r="K283" s="18" t="s">
        <v>54</v>
      </c>
    </row>
    <row r="284" spans="1:11">
      <c r="A284" s="113"/>
      <c r="B284" s="110"/>
      <c r="C284" s="110"/>
      <c r="D284" s="110"/>
      <c r="E284" s="16" t="s">
        <v>31</v>
      </c>
      <c r="F284" s="15"/>
      <c r="G284" s="18"/>
      <c r="H284" s="18"/>
      <c r="I284" s="18"/>
      <c r="J284" s="18"/>
      <c r="K284" s="18"/>
    </row>
    <row r="285" spans="1:11" ht="60" customHeight="1">
      <c r="A285" s="113"/>
      <c r="B285" s="110"/>
      <c r="C285" s="110"/>
      <c r="D285" s="110"/>
      <c r="E285" s="20" t="s">
        <v>32</v>
      </c>
      <c r="F285" s="15"/>
      <c r="G285" s="18"/>
      <c r="H285" s="18"/>
      <c r="I285" s="18"/>
      <c r="J285" s="18"/>
      <c r="K285" s="18"/>
    </row>
    <row r="286" spans="1:11" ht="22.15" customHeight="1">
      <c r="A286" s="113" t="s">
        <v>146</v>
      </c>
      <c r="B286" s="110" t="s">
        <v>147</v>
      </c>
      <c r="C286" s="110" t="s">
        <v>53</v>
      </c>
      <c r="D286" s="110" t="s">
        <v>27</v>
      </c>
      <c r="E286" s="14" t="s">
        <v>28</v>
      </c>
      <c r="F286" s="21">
        <f>SUM(F287:F290)</f>
        <v>1312.9179999999999</v>
      </c>
      <c r="G286" s="21">
        <f>SUM(G287:G290)</f>
        <v>1312.9179999999999</v>
      </c>
      <c r="H286" s="21" t="s">
        <v>54</v>
      </c>
      <c r="I286" s="21" t="s">
        <v>54</v>
      </c>
      <c r="J286" s="21" t="s">
        <v>54</v>
      </c>
      <c r="K286" s="21" t="s">
        <v>54</v>
      </c>
    </row>
    <row r="287" spans="1:11">
      <c r="A287" s="113"/>
      <c r="B287" s="110"/>
      <c r="C287" s="110"/>
      <c r="D287" s="110"/>
      <c r="E287" s="16" t="s">
        <v>29</v>
      </c>
      <c r="F287" s="15"/>
      <c r="G287" s="18"/>
      <c r="H287" s="18"/>
      <c r="I287" s="18"/>
      <c r="J287" s="18"/>
      <c r="K287" s="18"/>
    </row>
    <row r="288" spans="1:11" ht="31.5">
      <c r="A288" s="113"/>
      <c r="B288" s="110"/>
      <c r="C288" s="110"/>
      <c r="D288" s="110"/>
      <c r="E288" s="16" t="s">
        <v>30</v>
      </c>
      <c r="F288" s="17">
        <f>G288</f>
        <v>1312.9179999999999</v>
      </c>
      <c r="G288" s="18">
        <v>1312.9179999999999</v>
      </c>
      <c r="H288" s="18" t="s">
        <v>54</v>
      </c>
      <c r="I288" s="18" t="s">
        <v>54</v>
      </c>
      <c r="J288" s="18" t="s">
        <v>54</v>
      </c>
      <c r="K288" s="18" t="s">
        <v>54</v>
      </c>
    </row>
    <row r="289" spans="1:11">
      <c r="A289" s="113"/>
      <c r="B289" s="110"/>
      <c r="C289" s="110"/>
      <c r="D289" s="110"/>
      <c r="E289" s="16" t="s">
        <v>31</v>
      </c>
      <c r="F289" s="15"/>
      <c r="G289" s="18"/>
      <c r="H289" s="18"/>
      <c r="I289" s="18"/>
      <c r="J289" s="18"/>
      <c r="K289" s="18"/>
    </row>
    <row r="290" spans="1:11" ht="59.45" customHeight="1">
      <c r="A290" s="113"/>
      <c r="B290" s="110"/>
      <c r="C290" s="110"/>
      <c r="D290" s="110"/>
      <c r="E290" s="20" t="s">
        <v>32</v>
      </c>
      <c r="F290" s="15"/>
      <c r="G290" s="18"/>
      <c r="H290" s="18"/>
      <c r="I290" s="18"/>
      <c r="J290" s="18"/>
      <c r="K290" s="18"/>
    </row>
    <row r="291" spans="1:11" ht="22.15" customHeight="1">
      <c r="A291" s="113" t="s">
        <v>148</v>
      </c>
      <c r="B291" s="110" t="s">
        <v>149</v>
      </c>
      <c r="C291" s="110" t="s">
        <v>26</v>
      </c>
      <c r="D291" s="110" t="s">
        <v>27</v>
      </c>
      <c r="E291" s="14" t="s">
        <v>28</v>
      </c>
      <c r="F291" s="21">
        <f t="shared" ref="F291:K291" si="23">SUM(F292:F295)</f>
        <v>137.21899999999999</v>
      </c>
      <c r="G291" s="21">
        <f t="shared" si="23"/>
        <v>43.552999999999997</v>
      </c>
      <c r="H291" s="21">
        <f t="shared" si="23"/>
        <v>28.655999999999999</v>
      </c>
      <c r="I291" s="21">
        <f t="shared" si="23"/>
        <v>33.299999999999997</v>
      </c>
      <c r="J291" s="21">
        <f t="shared" si="23"/>
        <v>15.055999999999999</v>
      </c>
      <c r="K291" s="21">
        <f t="shared" si="23"/>
        <v>16.654</v>
      </c>
    </row>
    <row r="292" spans="1:11">
      <c r="A292" s="113"/>
      <c r="B292" s="110"/>
      <c r="C292" s="110"/>
      <c r="D292" s="110"/>
      <c r="E292" s="16" t="s">
        <v>29</v>
      </c>
      <c r="F292" s="17">
        <f>G292+H292+I292+J292+K292</f>
        <v>137.21899999999999</v>
      </c>
      <c r="G292" s="18">
        <v>43.552999999999997</v>
      </c>
      <c r="H292" s="18">
        <v>28.655999999999999</v>
      </c>
      <c r="I292" s="18">
        <v>33.299999999999997</v>
      </c>
      <c r="J292" s="18">
        <v>15.055999999999999</v>
      </c>
      <c r="K292" s="18">
        <v>16.654</v>
      </c>
    </row>
    <row r="293" spans="1:11" ht="31.5">
      <c r="A293" s="113"/>
      <c r="B293" s="110"/>
      <c r="C293" s="110"/>
      <c r="D293" s="110"/>
      <c r="E293" s="16" t="s">
        <v>30</v>
      </c>
      <c r="F293" s="15"/>
      <c r="G293" s="18"/>
      <c r="H293" s="18"/>
      <c r="I293" s="18"/>
      <c r="J293" s="18"/>
      <c r="K293" s="18"/>
    </row>
    <row r="294" spans="1:11">
      <c r="A294" s="113"/>
      <c r="B294" s="110"/>
      <c r="C294" s="110"/>
      <c r="D294" s="110"/>
      <c r="E294" s="16" t="s">
        <v>31</v>
      </c>
      <c r="F294" s="15"/>
      <c r="G294" s="18"/>
      <c r="H294" s="18"/>
      <c r="I294" s="18"/>
      <c r="J294" s="18"/>
      <c r="K294" s="18"/>
    </row>
    <row r="295" spans="1:11" ht="129.75" customHeight="1">
      <c r="A295" s="113"/>
      <c r="B295" s="110"/>
      <c r="C295" s="110"/>
      <c r="D295" s="110"/>
      <c r="E295" s="20" t="s">
        <v>32</v>
      </c>
      <c r="F295" s="15"/>
      <c r="G295" s="18"/>
      <c r="H295" s="18"/>
      <c r="I295" s="18"/>
      <c r="J295" s="18"/>
      <c r="K295" s="18"/>
    </row>
    <row r="296" spans="1:11" ht="22.15" customHeight="1">
      <c r="A296" s="113" t="s">
        <v>150</v>
      </c>
      <c r="B296" s="110" t="s">
        <v>151</v>
      </c>
      <c r="C296" s="110" t="s">
        <v>26</v>
      </c>
      <c r="D296" s="110" t="s">
        <v>27</v>
      </c>
      <c r="E296" s="14" t="s">
        <v>28</v>
      </c>
      <c r="F296" s="21">
        <f t="shared" ref="F296:K296" si="24">SUM(F297:F300)</f>
        <v>3495.4549999999999</v>
      </c>
      <c r="G296" s="21">
        <f t="shared" si="24"/>
        <v>382.04199999999997</v>
      </c>
      <c r="H296" s="21">
        <f t="shared" si="24"/>
        <v>897.70100000000002</v>
      </c>
      <c r="I296" s="21">
        <f t="shared" si="24"/>
        <v>715.47299999999996</v>
      </c>
      <c r="J296" s="21">
        <f t="shared" si="24"/>
        <v>735.41099999999994</v>
      </c>
      <c r="K296" s="21">
        <f t="shared" si="24"/>
        <v>764.82799999999997</v>
      </c>
    </row>
    <row r="297" spans="1:11">
      <c r="A297" s="113"/>
      <c r="B297" s="110"/>
      <c r="C297" s="110"/>
      <c r="D297" s="110"/>
      <c r="E297" s="16" t="s">
        <v>29</v>
      </c>
      <c r="F297" s="17">
        <f>G297+H297+I297+J297+K297</f>
        <v>3495.4549999999999</v>
      </c>
      <c r="G297" s="18">
        <v>382.04199999999997</v>
      </c>
      <c r="H297" s="18">
        <v>897.70100000000002</v>
      </c>
      <c r="I297" s="18">
        <v>715.47299999999996</v>
      </c>
      <c r="J297" s="18">
        <v>735.41099999999994</v>
      </c>
      <c r="K297" s="18">
        <v>764.82799999999997</v>
      </c>
    </row>
    <row r="298" spans="1:11" ht="31.5">
      <c r="A298" s="113"/>
      <c r="B298" s="110"/>
      <c r="C298" s="110"/>
      <c r="D298" s="110"/>
      <c r="E298" s="16" t="s">
        <v>30</v>
      </c>
      <c r="F298" s="18"/>
      <c r="G298" s="18"/>
      <c r="H298" s="18"/>
      <c r="I298" s="18"/>
      <c r="J298" s="18"/>
      <c r="K298" s="18"/>
    </row>
    <row r="299" spans="1:11">
      <c r="A299" s="113"/>
      <c r="B299" s="110"/>
      <c r="C299" s="110"/>
      <c r="D299" s="110"/>
      <c r="E299" s="16" t="s">
        <v>31</v>
      </c>
      <c r="F299" s="18"/>
      <c r="G299" s="18"/>
      <c r="H299" s="18"/>
      <c r="I299" s="18"/>
      <c r="J299" s="18"/>
      <c r="K299" s="18"/>
    </row>
    <row r="300" spans="1:11" ht="31.5">
      <c r="A300" s="113"/>
      <c r="B300" s="110"/>
      <c r="C300" s="110"/>
      <c r="D300" s="110"/>
      <c r="E300" s="38" t="s">
        <v>32</v>
      </c>
      <c r="F300" s="39"/>
      <c r="G300" s="39"/>
      <c r="H300" s="39"/>
      <c r="I300" s="39"/>
      <c r="J300" s="39"/>
      <c r="K300" s="39"/>
    </row>
    <row r="301" spans="1:11">
      <c r="A301" s="113"/>
      <c r="B301" s="110"/>
      <c r="C301" s="110"/>
      <c r="D301" s="110"/>
      <c r="E301" s="40"/>
      <c r="F301" s="41"/>
      <c r="G301" s="41"/>
      <c r="H301" s="41"/>
      <c r="I301" s="41"/>
      <c r="J301" s="41"/>
      <c r="K301" s="41"/>
    </row>
    <row r="302" spans="1:11" ht="78.75" customHeight="1">
      <c r="A302" s="113"/>
      <c r="B302" s="110"/>
      <c r="C302" s="110"/>
      <c r="D302" s="110"/>
      <c r="E302" s="42"/>
      <c r="F302" s="43"/>
      <c r="G302" s="43"/>
      <c r="H302" s="43"/>
      <c r="I302" s="43"/>
      <c r="J302" s="43"/>
      <c r="K302" s="43"/>
    </row>
    <row r="303" spans="1:11" ht="22.15" customHeight="1">
      <c r="A303" s="115" t="s">
        <v>152</v>
      </c>
      <c r="B303" s="116" t="s">
        <v>153</v>
      </c>
      <c r="C303" s="116" t="s">
        <v>26</v>
      </c>
      <c r="D303" s="116" t="s">
        <v>27</v>
      </c>
      <c r="E303" s="44" t="s">
        <v>28</v>
      </c>
      <c r="F303" s="45">
        <f t="shared" ref="F303:K303" si="25">SUM(F304:F307)</f>
        <v>132893.008</v>
      </c>
      <c r="G303" s="45">
        <f t="shared" si="25"/>
        <v>22795.33</v>
      </c>
      <c r="H303" s="37">
        <f t="shared" si="25"/>
        <v>30975.026000000002</v>
      </c>
      <c r="I303" s="45">
        <f t="shared" si="25"/>
        <v>26023.05</v>
      </c>
      <c r="J303" s="45">
        <f t="shared" si="25"/>
        <v>26549.800999999999</v>
      </c>
      <c r="K303" s="45">
        <f t="shared" si="25"/>
        <v>26549.800999999999</v>
      </c>
    </row>
    <row r="304" spans="1:11">
      <c r="A304" s="115"/>
      <c r="B304" s="116"/>
      <c r="C304" s="116"/>
      <c r="D304" s="116"/>
      <c r="E304" s="30" t="s">
        <v>29</v>
      </c>
      <c r="F304" s="31">
        <f>G304+H304+I304+J304+K304</f>
        <v>132893.008</v>
      </c>
      <c r="G304" s="29">
        <v>22795.33</v>
      </c>
      <c r="H304" s="29">
        <v>30975.026000000002</v>
      </c>
      <c r="I304" s="29">
        <v>26023.05</v>
      </c>
      <c r="J304" s="29">
        <v>26549.800999999999</v>
      </c>
      <c r="K304" s="29">
        <v>26549.800999999999</v>
      </c>
    </row>
    <row r="305" spans="1:11" ht="31.5">
      <c r="A305" s="115"/>
      <c r="B305" s="116"/>
      <c r="C305" s="116"/>
      <c r="D305" s="116"/>
      <c r="E305" s="30" t="s">
        <v>30</v>
      </c>
      <c r="F305" s="29"/>
      <c r="G305" s="29"/>
      <c r="H305" s="29"/>
      <c r="I305" s="29"/>
      <c r="J305" s="29"/>
      <c r="K305" s="29"/>
    </row>
    <row r="306" spans="1:11">
      <c r="A306" s="115"/>
      <c r="B306" s="116"/>
      <c r="C306" s="116"/>
      <c r="D306" s="116"/>
      <c r="E306" s="30" t="s">
        <v>31</v>
      </c>
      <c r="F306" s="29"/>
      <c r="G306" s="29"/>
      <c r="H306" s="29"/>
      <c r="I306" s="29"/>
      <c r="J306" s="29"/>
      <c r="K306" s="29"/>
    </row>
    <row r="307" spans="1:11" ht="59.45" customHeight="1">
      <c r="A307" s="115"/>
      <c r="B307" s="116"/>
      <c r="C307" s="116"/>
      <c r="D307" s="116"/>
      <c r="E307" s="33" t="s">
        <v>32</v>
      </c>
      <c r="F307" s="29"/>
      <c r="G307" s="29"/>
      <c r="H307" s="29"/>
      <c r="I307" s="29"/>
      <c r="J307" s="29"/>
      <c r="K307" s="29"/>
    </row>
    <row r="308" spans="1:11" ht="22.15" customHeight="1">
      <c r="A308" s="113" t="s">
        <v>154</v>
      </c>
      <c r="B308" s="110" t="s">
        <v>155</v>
      </c>
      <c r="C308" s="110" t="s">
        <v>26</v>
      </c>
      <c r="D308" s="110" t="s">
        <v>27</v>
      </c>
      <c r="E308" s="14" t="s">
        <v>28</v>
      </c>
      <c r="F308" s="21">
        <f t="shared" ref="F308:K308" si="26">SUM(F309:F312)</f>
        <v>11998.124</v>
      </c>
      <c r="G308" s="21">
        <f t="shared" si="26"/>
        <v>2272.1239999999998</v>
      </c>
      <c r="H308" s="21">
        <f t="shared" si="26"/>
        <v>2398.1999999999998</v>
      </c>
      <c r="I308" s="21">
        <f t="shared" si="26"/>
        <v>2423.4</v>
      </c>
      <c r="J308" s="21">
        <f t="shared" si="26"/>
        <v>2442.1999999999998</v>
      </c>
      <c r="K308" s="21">
        <f t="shared" si="26"/>
        <v>2462.1999999999998</v>
      </c>
    </row>
    <row r="309" spans="1:11">
      <c r="A309" s="113"/>
      <c r="B309" s="110"/>
      <c r="C309" s="110"/>
      <c r="D309" s="110"/>
      <c r="E309" s="16" t="s">
        <v>29</v>
      </c>
      <c r="F309" s="17">
        <f>G309+H309+I309+J309+K309</f>
        <v>11998.124</v>
      </c>
      <c r="G309" s="18">
        <v>2272.1239999999998</v>
      </c>
      <c r="H309" s="18">
        <v>2398.1999999999998</v>
      </c>
      <c r="I309" s="18">
        <v>2423.4</v>
      </c>
      <c r="J309" s="18">
        <v>2442.1999999999998</v>
      </c>
      <c r="K309" s="18">
        <v>2462.1999999999998</v>
      </c>
    </row>
    <row r="310" spans="1:11" ht="31.5">
      <c r="A310" s="113"/>
      <c r="B310" s="110"/>
      <c r="C310" s="110"/>
      <c r="D310" s="110"/>
      <c r="E310" s="16" t="s">
        <v>30</v>
      </c>
      <c r="F310" s="18"/>
      <c r="G310" s="18"/>
      <c r="H310" s="18"/>
      <c r="I310" s="18"/>
      <c r="J310" s="18"/>
      <c r="K310" s="18"/>
    </row>
    <row r="311" spans="1:11">
      <c r="A311" s="113"/>
      <c r="B311" s="110"/>
      <c r="C311" s="110"/>
      <c r="D311" s="110"/>
      <c r="E311" s="16" t="s">
        <v>31</v>
      </c>
      <c r="F311" s="18"/>
      <c r="G311" s="18"/>
      <c r="H311" s="18"/>
      <c r="I311" s="18"/>
      <c r="J311" s="18"/>
      <c r="K311" s="18"/>
    </row>
    <row r="312" spans="1:11" ht="60" customHeight="1">
      <c r="A312" s="113"/>
      <c r="B312" s="110"/>
      <c r="C312" s="110"/>
      <c r="D312" s="110"/>
      <c r="E312" s="20" t="s">
        <v>32</v>
      </c>
      <c r="F312" s="18"/>
      <c r="G312" s="18"/>
      <c r="H312" s="18"/>
      <c r="I312" s="18"/>
      <c r="J312" s="18"/>
      <c r="K312" s="18"/>
    </row>
    <row r="313" spans="1:11" ht="22.15" customHeight="1">
      <c r="A313" s="115" t="s">
        <v>156</v>
      </c>
      <c r="B313" s="116" t="s">
        <v>157</v>
      </c>
      <c r="C313" s="116" t="s">
        <v>26</v>
      </c>
      <c r="D313" s="116" t="s">
        <v>27</v>
      </c>
      <c r="E313" s="27" t="s">
        <v>28</v>
      </c>
      <c r="F313" s="37">
        <f t="shared" ref="F313:K313" si="27">SUM(F314:F317)</f>
        <v>153343.04499999998</v>
      </c>
      <c r="G313" s="37">
        <f t="shared" si="27"/>
        <v>28710.33</v>
      </c>
      <c r="H313" s="37">
        <f t="shared" si="27"/>
        <v>43189.714999999997</v>
      </c>
      <c r="I313" s="37">
        <f t="shared" si="27"/>
        <v>44133</v>
      </c>
      <c r="J313" s="37">
        <f t="shared" si="27"/>
        <v>17655</v>
      </c>
      <c r="K313" s="37">
        <f t="shared" si="27"/>
        <v>19655</v>
      </c>
    </row>
    <row r="314" spans="1:11">
      <c r="A314" s="115"/>
      <c r="B314" s="116"/>
      <c r="C314" s="116"/>
      <c r="D314" s="116"/>
      <c r="E314" s="30" t="s">
        <v>29</v>
      </c>
      <c r="F314" s="29"/>
      <c r="G314" s="29"/>
      <c r="H314" s="29"/>
      <c r="I314" s="29"/>
      <c r="J314" s="29"/>
      <c r="K314" s="29"/>
    </row>
    <row r="315" spans="1:11" ht="31.5">
      <c r="A315" s="115"/>
      <c r="B315" s="116"/>
      <c r="C315" s="116"/>
      <c r="D315" s="116"/>
      <c r="E315" s="30" t="s">
        <v>30</v>
      </c>
      <c r="F315" s="31">
        <f>G315+H315+I315+J315+K315</f>
        <v>153343.04499999998</v>
      </c>
      <c r="G315" s="29">
        <v>28710.33</v>
      </c>
      <c r="H315" s="29">
        <v>43189.714999999997</v>
      </c>
      <c r="I315" s="29">
        <v>44133</v>
      </c>
      <c r="J315" s="29">
        <v>17655</v>
      </c>
      <c r="K315" s="29">
        <v>19655</v>
      </c>
    </row>
    <row r="316" spans="1:11">
      <c r="A316" s="115"/>
      <c r="B316" s="116"/>
      <c r="C316" s="116"/>
      <c r="D316" s="116"/>
      <c r="E316" s="30" t="s">
        <v>31</v>
      </c>
      <c r="F316" s="29"/>
      <c r="G316" s="29"/>
      <c r="H316" s="29"/>
      <c r="I316" s="29"/>
      <c r="J316" s="29"/>
      <c r="K316" s="29"/>
    </row>
    <row r="317" spans="1:11" ht="75" customHeight="1">
      <c r="A317" s="115"/>
      <c r="B317" s="116"/>
      <c r="C317" s="116"/>
      <c r="D317" s="116"/>
      <c r="E317" s="33" t="s">
        <v>32</v>
      </c>
      <c r="F317" s="29"/>
      <c r="G317" s="29"/>
      <c r="H317" s="29"/>
      <c r="I317" s="29"/>
      <c r="J317" s="29"/>
      <c r="K317" s="29"/>
    </row>
    <row r="318" spans="1:11" ht="22.15" customHeight="1">
      <c r="A318" s="115" t="s">
        <v>158</v>
      </c>
      <c r="B318" s="116" t="s">
        <v>159</v>
      </c>
      <c r="C318" s="116" t="s">
        <v>26</v>
      </c>
      <c r="D318" s="116" t="s">
        <v>27</v>
      </c>
      <c r="E318" s="27" t="s">
        <v>28</v>
      </c>
      <c r="F318" s="37">
        <f t="shared" ref="F318:K318" si="28">SUM(F319:F322)</f>
        <v>3834.45</v>
      </c>
      <c r="G318" s="37">
        <f t="shared" si="28"/>
        <v>675.2</v>
      </c>
      <c r="H318" s="37">
        <f t="shared" si="28"/>
        <v>969.25</v>
      </c>
      <c r="I318" s="37">
        <f t="shared" si="28"/>
        <v>720</v>
      </c>
      <c r="J318" s="37">
        <f t="shared" si="28"/>
        <v>720</v>
      </c>
      <c r="K318" s="37">
        <f t="shared" si="28"/>
        <v>750</v>
      </c>
    </row>
    <row r="319" spans="1:11">
      <c r="A319" s="115"/>
      <c r="B319" s="116"/>
      <c r="C319" s="116"/>
      <c r="D319" s="116"/>
      <c r="E319" s="30" t="s">
        <v>29</v>
      </c>
      <c r="F319" s="31">
        <f>G319+H319+I319+J319+K319</f>
        <v>3834.45</v>
      </c>
      <c r="G319" s="29">
        <v>675.2</v>
      </c>
      <c r="H319" s="29">
        <v>969.25</v>
      </c>
      <c r="I319" s="29">
        <v>720</v>
      </c>
      <c r="J319" s="29">
        <v>720</v>
      </c>
      <c r="K319" s="29">
        <v>750</v>
      </c>
    </row>
    <row r="320" spans="1:11" ht="31.5">
      <c r="A320" s="115"/>
      <c r="B320" s="116"/>
      <c r="C320" s="116"/>
      <c r="D320" s="116"/>
      <c r="E320" s="30" t="s">
        <v>30</v>
      </c>
      <c r="F320" s="29"/>
      <c r="G320" s="29"/>
      <c r="H320" s="29"/>
      <c r="I320" s="29"/>
      <c r="J320" s="29"/>
      <c r="K320" s="29"/>
    </row>
    <row r="321" spans="1:11">
      <c r="A321" s="115"/>
      <c r="B321" s="116"/>
      <c r="C321" s="116"/>
      <c r="D321" s="116"/>
      <c r="E321" s="30" t="s">
        <v>31</v>
      </c>
      <c r="F321" s="29"/>
      <c r="G321" s="29"/>
      <c r="H321" s="29"/>
      <c r="I321" s="29"/>
      <c r="J321" s="29"/>
      <c r="K321" s="29"/>
    </row>
    <row r="322" spans="1:11" ht="60" customHeight="1">
      <c r="A322" s="115"/>
      <c r="B322" s="116"/>
      <c r="C322" s="116"/>
      <c r="D322" s="116"/>
      <c r="E322" s="33" t="s">
        <v>32</v>
      </c>
      <c r="F322" s="29"/>
      <c r="G322" s="29"/>
      <c r="H322" s="29"/>
      <c r="I322" s="29"/>
      <c r="J322" s="29"/>
      <c r="K322" s="29"/>
    </row>
    <row r="323" spans="1:11" ht="22.15" customHeight="1">
      <c r="A323" s="115" t="s">
        <v>160</v>
      </c>
      <c r="B323" s="116" t="s">
        <v>161</v>
      </c>
      <c r="C323" s="116" t="s">
        <v>26</v>
      </c>
      <c r="D323" s="116" t="s">
        <v>27</v>
      </c>
      <c r="E323" s="27" t="s">
        <v>28</v>
      </c>
      <c r="F323" s="37">
        <f t="shared" ref="F323:K323" si="29">SUM(F324:F327)</f>
        <v>38428.649999999994</v>
      </c>
      <c r="G323" s="37">
        <f t="shared" si="29"/>
        <v>8782.09</v>
      </c>
      <c r="H323" s="37">
        <f t="shared" si="29"/>
        <v>7331.09</v>
      </c>
      <c r="I323" s="37">
        <f t="shared" si="29"/>
        <v>7438.49</v>
      </c>
      <c r="J323" s="37">
        <f t="shared" si="29"/>
        <v>7438.49</v>
      </c>
      <c r="K323" s="37">
        <f t="shared" si="29"/>
        <v>7438.49</v>
      </c>
    </row>
    <row r="324" spans="1:11">
      <c r="A324" s="115"/>
      <c r="B324" s="116"/>
      <c r="C324" s="116"/>
      <c r="D324" s="116"/>
      <c r="E324" s="30" t="s">
        <v>29</v>
      </c>
      <c r="F324" s="31">
        <f>G324+H324+I324+J324+K324</f>
        <v>38428.649999999994</v>
      </c>
      <c r="G324" s="29">
        <v>8782.09</v>
      </c>
      <c r="H324" s="29">
        <v>7331.09</v>
      </c>
      <c r="I324" s="29">
        <v>7438.49</v>
      </c>
      <c r="J324" s="29">
        <f>7438.49</f>
        <v>7438.49</v>
      </c>
      <c r="K324" s="29">
        <f>7438.49</f>
        <v>7438.49</v>
      </c>
    </row>
    <row r="325" spans="1:11" ht="31.5">
      <c r="A325" s="115"/>
      <c r="B325" s="116"/>
      <c r="C325" s="116"/>
      <c r="D325" s="116"/>
      <c r="E325" s="30" t="s">
        <v>30</v>
      </c>
      <c r="F325" s="29"/>
      <c r="G325" s="29"/>
      <c r="H325" s="29"/>
      <c r="I325" s="29"/>
      <c r="J325" s="29"/>
      <c r="K325" s="29"/>
    </row>
    <row r="326" spans="1:11">
      <c r="A326" s="115"/>
      <c r="B326" s="116"/>
      <c r="C326" s="116"/>
      <c r="D326" s="116"/>
      <c r="E326" s="30" t="s">
        <v>31</v>
      </c>
      <c r="F326" s="29"/>
      <c r="G326" s="29"/>
      <c r="H326" s="29"/>
      <c r="I326" s="29"/>
      <c r="J326" s="29"/>
      <c r="K326" s="29"/>
    </row>
    <row r="327" spans="1:11" ht="58.9" customHeight="1">
      <c r="A327" s="115"/>
      <c r="B327" s="116"/>
      <c r="C327" s="116"/>
      <c r="D327" s="116"/>
      <c r="E327" s="33" t="s">
        <v>32</v>
      </c>
      <c r="F327" s="29"/>
      <c r="G327" s="29"/>
      <c r="H327" s="29"/>
      <c r="I327" s="29"/>
      <c r="J327" s="29"/>
      <c r="K327" s="29"/>
    </row>
    <row r="328" spans="1:11" ht="22.15" customHeight="1">
      <c r="A328" s="113" t="s">
        <v>162</v>
      </c>
      <c r="B328" s="110" t="s">
        <v>163</v>
      </c>
      <c r="C328" s="110" t="s">
        <v>53</v>
      </c>
      <c r="D328" s="110" t="s">
        <v>27</v>
      </c>
      <c r="E328" s="14" t="s">
        <v>28</v>
      </c>
      <c r="F328" s="21">
        <f>SUM(F329:F332)</f>
        <v>112.2</v>
      </c>
      <c r="G328" s="21">
        <f>SUM(G329:G332)</f>
        <v>112.2</v>
      </c>
      <c r="H328" s="21" t="s">
        <v>54</v>
      </c>
      <c r="I328" s="21" t="s">
        <v>54</v>
      </c>
      <c r="J328" s="21" t="s">
        <v>54</v>
      </c>
      <c r="K328" s="21" t="s">
        <v>54</v>
      </c>
    </row>
    <row r="329" spans="1:11">
      <c r="A329" s="113"/>
      <c r="B329" s="110"/>
      <c r="C329" s="110"/>
      <c r="D329" s="110"/>
      <c r="E329" s="16" t="s">
        <v>29</v>
      </c>
      <c r="F329" s="46"/>
      <c r="G329" s="46"/>
      <c r="H329" s="18"/>
      <c r="I329" s="18"/>
      <c r="J329" s="18"/>
      <c r="K329" s="18"/>
    </row>
    <row r="330" spans="1:11" ht="31.5">
      <c r="A330" s="113"/>
      <c r="B330" s="110"/>
      <c r="C330" s="110"/>
      <c r="D330" s="110"/>
      <c r="E330" s="16" t="s">
        <v>30</v>
      </c>
      <c r="F330" s="17">
        <f>G330</f>
        <v>112.2</v>
      </c>
      <c r="G330" s="18">
        <v>112.2</v>
      </c>
      <c r="H330" s="21" t="s">
        <v>54</v>
      </c>
      <c r="I330" s="21" t="s">
        <v>54</v>
      </c>
      <c r="J330" s="21" t="s">
        <v>54</v>
      </c>
      <c r="K330" s="21" t="s">
        <v>54</v>
      </c>
    </row>
    <row r="331" spans="1:11">
      <c r="A331" s="113"/>
      <c r="B331" s="110"/>
      <c r="C331" s="110"/>
      <c r="D331" s="110"/>
      <c r="E331" s="16" t="s">
        <v>31</v>
      </c>
      <c r="F331" s="18"/>
      <c r="G331" s="18"/>
      <c r="H331" s="18"/>
      <c r="I331" s="18"/>
      <c r="J331" s="18"/>
      <c r="K331" s="18"/>
    </row>
    <row r="332" spans="1:11" ht="59.45" customHeight="1">
      <c r="A332" s="113"/>
      <c r="B332" s="110"/>
      <c r="C332" s="110"/>
      <c r="D332" s="110"/>
      <c r="E332" s="20" t="s">
        <v>32</v>
      </c>
      <c r="F332" s="18"/>
      <c r="G332" s="18"/>
      <c r="H332" s="18"/>
      <c r="I332" s="18"/>
      <c r="J332" s="18"/>
      <c r="K332" s="18"/>
    </row>
    <row r="333" spans="1:11" ht="22.15" customHeight="1">
      <c r="A333" s="115" t="s">
        <v>164</v>
      </c>
      <c r="B333" s="116" t="s">
        <v>165</v>
      </c>
      <c r="C333" s="116" t="s">
        <v>59</v>
      </c>
      <c r="D333" s="116" t="s">
        <v>27</v>
      </c>
      <c r="E333" s="27" t="s">
        <v>28</v>
      </c>
      <c r="F333" s="37">
        <f>SUM(F334:F337)</f>
        <v>677027.26600000006</v>
      </c>
      <c r="G333" s="37" t="s">
        <v>54</v>
      </c>
      <c r="H333" s="37">
        <f>SUM(H334:H337)</f>
        <v>152322.48800000001</v>
      </c>
      <c r="I333" s="37">
        <f>SUM(I334:I337)</f>
        <v>176409.038</v>
      </c>
      <c r="J333" s="37">
        <f>SUM(J334:J337)</f>
        <v>174017.58300000001</v>
      </c>
      <c r="K333" s="37">
        <f>SUM(K334:K337)</f>
        <v>174278.15700000001</v>
      </c>
    </row>
    <row r="334" spans="1:11">
      <c r="A334" s="115"/>
      <c r="B334" s="116"/>
      <c r="C334" s="116"/>
      <c r="D334" s="116"/>
      <c r="E334" s="30" t="s">
        <v>29</v>
      </c>
      <c r="F334" s="29"/>
      <c r="G334" s="29"/>
      <c r="H334" s="29"/>
      <c r="I334" s="29"/>
      <c r="J334" s="29"/>
      <c r="K334" s="29"/>
    </row>
    <row r="335" spans="1:11" ht="31.5">
      <c r="A335" s="115"/>
      <c r="B335" s="116"/>
      <c r="C335" s="116"/>
      <c r="D335" s="116"/>
      <c r="E335" s="30" t="s">
        <v>30</v>
      </c>
      <c r="F335" s="31">
        <f>H335+I335+J335+K335</f>
        <v>677027.26600000006</v>
      </c>
      <c r="G335" s="37" t="s">
        <v>54</v>
      </c>
      <c r="H335" s="29">
        <v>152322.48800000001</v>
      </c>
      <c r="I335" s="29">
        <v>176409.038</v>
      </c>
      <c r="J335" s="29">
        <v>174017.58300000001</v>
      </c>
      <c r="K335" s="29">
        <v>174278.15700000001</v>
      </c>
    </row>
    <row r="336" spans="1:11">
      <c r="A336" s="115"/>
      <c r="B336" s="116"/>
      <c r="C336" s="116"/>
      <c r="D336" s="116"/>
      <c r="E336" s="30" t="s">
        <v>31</v>
      </c>
      <c r="F336" s="29"/>
      <c r="G336" s="29"/>
      <c r="H336" s="29"/>
      <c r="I336" s="29"/>
      <c r="J336" s="29"/>
      <c r="K336" s="29"/>
    </row>
    <row r="337" spans="1:11" ht="57" customHeight="1">
      <c r="A337" s="115"/>
      <c r="B337" s="116"/>
      <c r="C337" s="116"/>
      <c r="D337" s="116"/>
      <c r="E337" s="33" t="s">
        <v>32</v>
      </c>
      <c r="F337" s="29"/>
      <c r="G337" s="29"/>
      <c r="H337" s="29"/>
      <c r="I337" s="29"/>
      <c r="J337" s="29"/>
      <c r="K337" s="29"/>
    </row>
    <row r="338" spans="1:11" ht="22.15" customHeight="1">
      <c r="A338" s="115" t="s">
        <v>166</v>
      </c>
      <c r="B338" s="116" t="s">
        <v>167</v>
      </c>
      <c r="C338" s="116" t="s">
        <v>59</v>
      </c>
      <c r="D338" s="116" t="s">
        <v>27</v>
      </c>
      <c r="E338" s="27" t="s">
        <v>28</v>
      </c>
      <c r="F338" s="37">
        <f>SUM(F339:F342)</f>
        <v>50709.077000000005</v>
      </c>
      <c r="G338" s="37" t="s">
        <v>54</v>
      </c>
      <c r="H338" s="37">
        <f>SUM(H339:H342)</f>
        <v>11868</v>
      </c>
      <c r="I338" s="37">
        <f>SUM(I339:I342)</f>
        <v>13215.951999999999</v>
      </c>
      <c r="J338" s="37">
        <f>SUM(J339:J342)</f>
        <v>12905.566999999999</v>
      </c>
      <c r="K338" s="37">
        <f>SUM(K339:K342)</f>
        <v>12719.558000000001</v>
      </c>
    </row>
    <row r="339" spans="1:11">
      <c r="A339" s="115"/>
      <c r="B339" s="116"/>
      <c r="C339" s="116"/>
      <c r="D339" s="116"/>
      <c r="E339" s="30" t="s">
        <v>29</v>
      </c>
      <c r="F339" s="29"/>
      <c r="G339" s="29"/>
      <c r="H339" s="29"/>
      <c r="I339" s="29"/>
      <c r="J339" s="29"/>
      <c r="K339" s="29"/>
    </row>
    <row r="340" spans="1:11" ht="31.5">
      <c r="A340" s="115"/>
      <c r="B340" s="116"/>
      <c r="C340" s="116"/>
      <c r="D340" s="116"/>
      <c r="E340" s="30" t="s">
        <v>30</v>
      </c>
      <c r="F340" s="31">
        <f>H340+I340+J340+K340</f>
        <v>50709.077000000005</v>
      </c>
      <c r="G340" s="37" t="s">
        <v>54</v>
      </c>
      <c r="H340" s="29">
        <v>11868</v>
      </c>
      <c r="I340" s="29">
        <v>13215.951999999999</v>
      </c>
      <c r="J340" s="29">
        <v>12905.566999999999</v>
      </c>
      <c r="K340" s="29">
        <v>12719.558000000001</v>
      </c>
    </row>
    <row r="341" spans="1:11">
      <c r="A341" s="115"/>
      <c r="B341" s="116"/>
      <c r="C341" s="116"/>
      <c r="D341" s="116"/>
      <c r="E341" s="30" t="s">
        <v>31</v>
      </c>
      <c r="F341" s="29"/>
      <c r="G341" s="29"/>
      <c r="H341" s="29"/>
      <c r="I341" s="29"/>
      <c r="J341" s="29"/>
      <c r="K341" s="29"/>
    </row>
    <row r="342" spans="1:11" ht="58.15" customHeight="1">
      <c r="A342" s="115"/>
      <c r="B342" s="116"/>
      <c r="C342" s="116"/>
      <c r="D342" s="116"/>
      <c r="E342" s="33" t="s">
        <v>32</v>
      </c>
      <c r="F342" s="29"/>
      <c r="G342" s="29"/>
      <c r="H342" s="29"/>
      <c r="I342" s="29"/>
      <c r="J342" s="29"/>
      <c r="K342" s="29"/>
    </row>
    <row r="343" spans="1:11" ht="22.15" customHeight="1">
      <c r="A343" s="115" t="s">
        <v>168</v>
      </c>
      <c r="B343" s="116" t="s">
        <v>169</v>
      </c>
      <c r="C343" s="116" t="s">
        <v>59</v>
      </c>
      <c r="D343" s="116" t="s">
        <v>27</v>
      </c>
      <c r="E343" s="27" t="s">
        <v>28</v>
      </c>
      <c r="F343" s="37">
        <f>SUM(F344:F347)</f>
        <v>62162.459999999992</v>
      </c>
      <c r="G343" s="37" t="s">
        <v>54</v>
      </c>
      <c r="H343" s="37">
        <f>SUM(H344:H347)</f>
        <v>15271.154</v>
      </c>
      <c r="I343" s="37">
        <f>SUM(I344:I347)</f>
        <v>15324.302</v>
      </c>
      <c r="J343" s="37">
        <f>SUM(J344:J347)</f>
        <v>15559.3</v>
      </c>
      <c r="K343" s="37">
        <f>SUM(K344:K347)</f>
        <v>16007.704</v>
      </c>
    </row>
    <row r="344" spans="1:11">
      <c r="A344" s="115"/>
      <c r="B344" s="116"/>
      <c r="C344" s="116"/>
      <c r="D344" s="116"/>
      <c r="E344" s="30" t="s">
        <v>29</v>
      </c>
      <c r="F344" s="29"/>
      <c r="G344" s="29"/>
      <c r="H344" s="29"/>
      <c r="I344" s="29"/>
      <c r="J344" s="29"/>
      <c r="K344" s="29"/>
    </row>
    <row r="345" spans="1:11" ht="31.5">
      <c r="A345" s="115"/>
      <c r="B345" s="116"/>
      <c r="C345" s="116"/>
      <c r="D345" s="116"/>
      <c r="E345" s="30" t="s">
        <v>30</v>
      </c>
      <c r="F345" s="31">
        <f>H345+I345+J345+K345</f>
        <v>62162.459999999992</v>
      </c>
      <c r="G345" s="37" t="s">
        <v>54</v>
      </c>
      <c r="H345" s="29">
        <v>15271.154</v>
      </c>
      <c r="I345" s="29">
        <v>15324.302</v>
      </c>
      <c r="J345" s="29">
        <v>15559.3</v>
      </c>
      <c r="K345" s="29">
        <v>16007.704</v>
      </c>
    </row>
    <row r="346" spans="1:11">
      <c r="A346" s="115"/>
      <c r="B346" s="116"/>
      <c r="C346" s="116"/>
      <c r="D346" s="116"/>
      <c r="E346" s="30" t="s">
        <v>31</v>
      </c>
      <c r="F346" s="29"/>
      <c r="G346" s="29"/>
      <c r="H346" s="29"/>
      <c r="I346" s="29"/>
      <c r="J346" s="29"/>
      <c r="K346" s="29"/>
    </row>
    <row r="347" spans="1:11" ht="58.15" customHeight="1">
      <c r="A347" s="115"/>
      <c r="B347" s="116"/>
      <c r="C347" s="116"/>
      <c r="D347" s="116"/>
      <c r="E347" s="33" t="s">
        <v>32</v>
      </c>
      <c r="F347" s="29"/>
      <c r="G347" s="29"/>
      <c r="H347" s="29"/>
      <c r="I347" s="29"/>
      <c r="J347" s="29"/>
      <c r="K347" s="29"/>
    </row>
    <row r="348" spans="1:11" ht="36.75" customHeight="1">
      <c r="A348" s="113" t="s">
        <v>170</v>
      </c>
      <c r="B348" s="110" t="s">
        <v>171</v>
      </c>
      <c r="C348" s="110" t="s">
        <v>172</v>
      </c>
      <c r="D348" s="110" t="s">
        <v>27</v>
      </c>
      <c r="E348" s="14" t="s">
        <v>28</v>
      </c>
      <c r="F348" s="21">
        <f>SUM(F349:F352)</f>
        <v>33929.065000000002</v>
      </c>
      <c r="G348" s="21" t="s">
        <v>54</v>
      </c>
      <c r="H348" s="21" t="s">
        <v>54</v>
      </c>
      <c r="I348" s="21" t="s">
        <v>54</v>
      </c>
      <c r="J348" s="21">
        <f>SUM(J349:J352)</f>
        <v>10980.148999999999</v>
      </c>
      <c r="K348" s="21">
        <f>SUM(K349:K352)</f>
        <v>22948.916000000001</v>
      </c>
    </row>
    <row r="349" spans="1:11" ht="35.25" customHeight="1">
      <c r="A349" s="113"/>
      <c r="B349" s="110"/>
      <c r="C349" s="110"/>
      <c r="D349" s="110"/>
      <c r="E349" s="16" t="s">
        <v>29</v>
      </c>
      <c r="F349" s="18"/>
      <c r="G349" s="18"/>
      <c r="H349" s="18"/>
      <c r="I349" s="18"/>
      <c r="J349" s="18"/>
      <c r="K349" s="18"/>
    </row>
    <row r="350" spans="1:11" ht="36" customHeight="1">
      <c r="A350" s="113"/>
      <c r="B350" s="110"/>
      <c r="C350" s="110"/>
      <c r="D350" s="110"/>
      <c r="E350" s="16" t="s">
        <v>30</v>
      </c>
      <c r="F350" s="18">
        <f>J350+K350</f>
        <v>33929.065000000002</v>
      </c>
      <c r="G350" s="21" t="s">
        <v>54</v>
      </c>
      <c r="H350" s="21" t="s">
        <v>54</v>
      </c>
      <c r="I350" s="21" t="s">
        <v>54</v>
      </c>
      <c r="J350" s="18">
        <v>10980.148999999999</v>
      </c>
      <c r="K350" s="18">
        <v>22948.916000000001</v>
      </c>
    </row>
    <row r="351" spans="1:11" ht="32.25" customHeight="1">
      <c r="A351" s="113"/>
      <c r="B351" s="110"/>
      <c r="C351" s="110"/>
      <c r="D351" s="110"/>
      <c r="E351" s="16" t="s">
        <v>31</v>
      </c>
      <c r="F351" s="18"/>
      <c r="G351" s="18"/>
      <c r="H351" s="18"/>
      <c r="I351" s="18"/>
      <c r="J351" s="18"/>
      <c r="K351" s="18"/>
    </row>
    <row r="352" spans="1:11" ht="36" customHeight="1">
      <c r="A352" s="113"/>
      <c r="B352" s="110"/>
      <c r="C352" s="110"/>
      <c r="D352" s="110"/>
      <c r="E352" s="20" t="s">
        <v>32</v>
      </c>
      <c r="F352" s="18"/>
      <c r="G352" s="18"/>
      <c r="H352" s="18"/>
      <c r="I352" s="18"/>
      <c r="J352" s="18"/>
      <c r="K352" s="18"/>
    </row>
    <row r="353" spans="1:11" ht="28.9" customHeight="1">
      <c r="A353" s="117" t="s">
        <v>173</v>
      </c>
      <c r="B353" s="110" t="s">
        <v>174</v>
      </c>
      <c r="C353" s="110" t="s">
        <v>172</v>
      </c>
      <c r="D353" s="110" t="s">
        <v>27</v>
      </c>
      <c r="E353" s="14" t="s">
        <v>28</v>
      </c>
      <c r="F353" s="21">
        <f>SUM(F354:F357)</f>
        <v>1201.9000000000001</v>
      </c>
      <c r="G353" s="18" t="s">
        <v>54</v>
      </c>
      <c r="H353" s="21">
        <f>SUM(H354:H357)</f>
        <v>1201.9000000000001</v>
      </c>
      <c r="I353" s="18" t="s">
        <v>54</v>
      </c>
      <c r="J353" s="18" t="s">
        <v>54</v>
      </c>
      <c r="K353" s="18" t="s">
        <v>54</v>
      </c>
    </row>
    <row r="354" spans="1:11" ht="28.9" customHeight="1">
      <c r="A354" s="117"/>
      <c r="B354" s="110"/>
      <c r="C354" s="110"/>
      <c r="D354" s="110"/>
      <c r="E354" s="16" t="s">
        <v>29</v>
      </c>
      <c r="F354" s="18"/>
      <c r="G354" s="18"/>
      <c r="H354" s="18"/>
      <c r="I354" s="18"/>
      <c r="J354" s="18"/>
      <c r="K354" s="18"/>
    </row>
    <row r="355" spans="1:11" ht="28.9" customHeight="1">
      <c r="A355" s="117"/>
      <c r="B355" s="110"/>
      <c r="C355" s="110"/>
      <c r="D355" s="110"/>
      <c r="E355" s="16" t="s">
        <v>30</v>
      </c>
      <c r="F355" s="17">
        <f>H355</f>
        <v>1201.9000000000001</v>
      </c>
      <c r="G355" s="21" t="s">
        <v>54</v>
      </c>
      <c r="H355" s="18">
        <v>1201.9000000000001</v>
      </c>
      <c r="I355" s="21" t="s">
        <v>54</v>
      </c>
      <c r="J355" s="21" t="s">
        <v>54</v>
      </c>
      <c r="K355" s="21" t="s">
        <v>54</v>
      </c>
    </row>
    <row r="356" spans="1:11" ht="28.9" customHeight="1">
      <c r="A356" s="117"/>
      <c r="B356" s="110"/>
      <c r="C356" s="110"/>
      <c r="D356" s="110"/>
      <c r="E356" s="16" t="s">
        <v>31</v>
      </c>
      <c r="F356" s="18"/>
      <c r="G356" s="18"/>
      <c r="H356" s="18"/>
      <c r="I356" s="18"/>
      <c r="J356" s="18"/>
      <c r="K356" s="18"/>
    </row>
    <row r="357" spans="1:11" ht="28.9" customHeight="1">
      <c r="A357" s="117"/>
      <c r="B357" s="110"/>
      <c r="C357" s="110"/>
      <c r="D357" s="110"/>
      <c r="E357" s="20" t="s">
        <v>32</v>
      </c>
      <c r="F357" s="18"/>
      <c r="G357" s="18"/>
      <c r="H357" s="18"/>
      <c r="I357" s="18"/>
      <c r="J357" s="18"/>
      <c r="K357" s="18"/>
    </row>
    <row r="358" spans="1:11" ht="22.15" customHeight="1">
      <c r="A358" s="115" t="s">
        <v>175</v>
      </c>
      <c r="B358" s="116" t="s">
        <v>176</v>
      </c>
      <c r="C358" s="116" t="s">
        <v>59</v>
      </c>
      <c r="D358" s="116" t="s">
        <v>27</v>
      </c>
      <c r="E358" s="27" t="s">
        <v>28</v>
      </c>
      <c r="F358" s="37">
        <f>SUM(F359:F362)</f>
        <v>820.18200000000002</v>
      </c>
      <c r="G358" s="37" t="s">
        <v>54</v>
      </c>
      <c r="H358" s="37">
        <f>SUM(H359:H362)</f>
        <v>592.18200000000002</v>
      </c>
      <c r="I358" s="37">
        <f>SUM(I359:I362)</f>
        <v>46</v>
      </c>
      <c r="J358" s="37">
        <f>SUM(J359:J362)</f>
        <v>46</v>
      </c>
      <c r="K358" s="37">
        <f>SUM(K359:K362)</f>
        <v>46</v>
      </c>
    </row>
    <row r="359" spans="1:11">
      <c r="A359" s="115"/>
      <c r="B359" s="116"/>
      <c r="C359" s="116"/>
      <c r="D359" s="116"/>
      <c r="E359" s="30" t="s">
        <v>29</v>
      </c>
      <c r="F359" s="47"/>
      <c r="G359" s="29"/>
      <c r="H359" s="29"/>
      <c r="I359" s="29"/>
      <c r="J359" s="48"/>
      <c r="K359" s="48"/>
    </row>
    <row r="360" spans="1:11" ht="31.5">
      <c r="A360" s="115"/>
      <c r="B360" s="116"/>
      <c r="C360" s="116"/>
      <c r="D360" s="116"/>
      <c r="E360" s="30" t="s">
        <v>30</v>
      </c>
      <c r="F360" s="47"/>
      <c r="G360" s="29"/>
      <c r="H360" s="29"/>
      <c r="I360" s="29"/>
      <c r="J360" s="48"/>
      <c r="K360" s="48"/>
    </row>
    <row r="361" spans="1:11">
      <c r="A361" s="115"/>
      <c r="B361" s="116"/>
      <c r="C361" s="116"/>
      <c r="D361" s="116"/>
      <c r="E361" s="30" t="s">
        <v>31</v>
      </c>
      <c r="F361" s="47">
        <f>H361+I361+J361+K361+F378</f>
        <v>820.18200000000002</v>
      </c>
      <c r="G361" s="37" t="s">
        <v>54</v>
      </c>
      <c r="H361" s="29">
        <f>H363+H368+H373+H378</f>
        <v>592.18200000000002</v>
      </c>
      <c r="I361" s="29">
        <f>I368</f>
        <v>46</v>
      </c>
      <c r="J361" s="29">
        <f>J368</f>
        <v>46</v>
      </c>
      <c r="K361" s="29">
        <f>K368</f>
        <v>46</v>
      </c>
    </row>
    <row r="362" spans="1:11" ht="57.6" customHeight="1">
      <c r="A362" s="115"/>
      <c r="B362" s="116"/>
      <c r="C362" s="116"/>
      <c r="D362" s="116"/>
      <c r="E362" s="33" t="s">
        <v>32</v>
      </c>
      <c r="F362" s="47"/>
      <c r="G362" s="29"/>
      <c r="H362" s="29"/>
      <c r="I362" s="29"/>
      <c r="J362" s="48"/>
      <c r="K362" s="48"/>
    </row>
    <row r="363" spans="1:11" ht="22.15" customHeight="1">
      <c r="A363" s="113" t="s">
        <v>177</v>
      </c>
      <c r="B363" s="110" t="s">
        <v>178</v>
      </c>
      <c r="C363" s="110" t="s">
        <v>84</v>
      </c>
      <c r="D363" s="110" t="s">
        <v>27</v>
      </c>
      <c r="E363" s="14" t="s">
        <v>28</v>
      </c>
      <c r="F363" s="49">
        <f>F364+F365+F366+F367</f>
        <v>47.652999999999999</v>
      </c>
      <c r="G363" s="21" t="s">
        <v>54</v>
      </c>
      <c r="H363" s="21">
        <f>SUM(H364:H367)</f>
        <v>47.652999999999999</v>
      </c>
      <c r="I363" s="21" t="s">
        <v>54</v>
      </c>
      <c r="J363" s="21" t="s">
        <v>54</v>
      </c>
      <c r="K363" s="21" t="s">
        <v>54</v>
      </c>
    </row>
    <row r="364" spans="1:11">
      <c r="A364" s="113"/>
      <c r="B364" s="110"/>
      <c r="C364" s="110"/>
      <c r="D364" s="110"/>
      <c r="E364" s="16" t="s">
        <v>29</v>
      </c>
      <c r="F364" s="50"/>
      <c r="G364" s="18"/>
      <c r="H364" s="18"/>
      <c r="I364" s="18"/>
      <c r="J364" s="19"/>
      <c r="K364" s="19"/>
    </row>
    <row r="365" spans="1:11" ht="31.5">
      <c r="A365" s="113"/>
      <c r="B365" s="110"/>
      <c r="C365" s="110"/>
      <c r="D365" s="110"/>
      <c r="E365" s="16" t="s">
        <v>30</v>
      </c>
      <c r="F365" s="51"/>
      <c r="G365" s="18"/>
      <c r="H365" s="18"/>
      <c r="I365" s="18"/>
      <c r="J365" s="19"/>
      <c r="K365" s="19"/>
    </row>
    <row r="366" spans="1:11">
      <c r="A366" s="113"/>
      <c r="B366" s="110"/>
      <c r="C366" s="110"/>
      <c r="D366" s="110"/>
      <c r="E366" s="16" t="s">
        <v>31</v>
      </c>
      <c r="F366" s="17">
        <f>H366</f>
        <v>47.652999999999999</v>
      </c>
      <c r="G366" s="21" t="s">
        <v>54</v>
      </c>
      <c r="H366" s="18">
        <v>47.652999999999999</v>
      </c>
      <c r="I366" s="21" t="s">
        <v>54</v>
      </c>
      <c r="J366" s="21" t="s">
        <v>54</v>
      </c>
      <c r="K366" s="21" t="s">
        <v>54</v>
      </c>
    </row>
    <row r="367" spans="1:11" ht="60.6" customHeight="1">
      <c r="A367" s="113"/>
      <c r="B367" s="110"/>
      <c r="C367" s="110"/>
      <c r="D367" s="110"/>
      <c r="E367" s="20" t="s">
        <v>32</v>
      </c>
      <c r="F367" s="51"/>
      <c r="G367" s="18"/>
      <c r="H367" s="18"/>
      <c r="I367" s="18"/>
      <c r="J367" s="19"/>
      <c r="K367" s="19"/>
    </row>
    <row r="368" spans="1:11" ht="22.15" customHeight="1">
      <c r="A368" s="113" t="s">
        <v>179</v>
      </c>
      <c r="B368" s="110" t="s">
        <v>180</v>
      </c>
      <c r="C368" s="110" t="s">
        <v>59</v>
      </c>
      <c r="D368" s="110" t="s">
        <v>27</v>
      </c>
      <c r="E368" s="14" t="s">
        <v>28</v>
      </c>
      <c r="F368" s="49">
        <f>F369+F370+F371+F372</f>
        <v>187.8</v>
      </c>
      <c r="G368" s="21" t="s">
        <v>54</v>
      </c>
      <c r="H368" s="21">
        <f>SUM(H369:H372)</f>
        <v>49.8</v>
      </c>
      <c r="I368" s="21">
        <f>SUM(I369:I372)</f>
        <v>46</v>
      </c>
      <c r="J368" s="21">
        <f>SUM(J369:J372)</f>
        <v>46</v>
      </c>
      <c r="K368" s="21">
        <f>SUM(K369:K372)</f>
        <v>46</v>
      </c>
    </row>
    <row r="369" spans="1:11">
      <c r="A369" s="113"/>
      <c r="B369" s="110"/>
      <c r="C369" s="110"/>
      <c r="D369" s="110"/>
      <c r="E369" s="16" t="s">
        <v>29</v>
      </c>
      <c r="F369" s="50"/>
      <c r="G369" s="18"/>
      <c r="H369" s="18"/>
      <c r="I369" s="18"/>
      <c r="J369" s="19"/>
      <c r="K369" s="19"/>
    </row>
    <row r="370" spans="1:11" ht="31.5">
      <c r="A370" s="113"/>
      <c r="B370" s="110"/>
      <c r="C370" s="110"/>
      <c r="D370" s="110"/>
      <c r="E370" s="16" t="s">
        <v>30</v>
      </c>
      <c r="F370" s="51"/>
      <c r="G370" s="18"/>
      <c r="H370" s="18"/>
      <c r="I370" s="18"/>
      <c r="J370" s="19"/>
      <c r="K370" s="19"/>
    </row>
    <row r="371" spans="1:11">
      <c r="A371" s="113"/>
      <c r="B371" s="110"/>
      <c r="C371" s="110"/>
      <c r="D371" s="110"/>
      <c r="E371" s="16" t="s">
        <v>31</v>
      </c>
      <c r="F371" s="17">
        <f>H371+I371+J371+K371</f>
        <v>187.8</v>
      </c>
      <c r="G371" s="21" t="s">
        <v>54</v>
      </c>
      <c r="H371" s="18">
        <v>49.8</v>
      </c>
      <c r="I371" s="18">
        <v>46</v>
      </c>
      <c r="J371" s="18">
        <v>46</v>
      </c>
      <c r="K371" s="18">
        <v>46</v>
      </c>
    </row>
    <row r="372" spans="1:11" ht="59.45" customHeight="1">
      <c r="A372" s="113"/>
      <c r="B372" s="110"/>
      <c r="C372" s="110"/>
      <c r="D372" s="110"/>
      <c r="E372" s="20" t="s">
        <v>32</v>
      </c>
      <c r="F372" s="51"/>
      <c r="G372" s="18"/>
      <c r="H372" s="18"/>
      <c r="I372" s="18"/>
      <c r="J372" s="19"/>
      <c r="K372" s="19"/>
    </row>
    <row r="373" spans="1:11" ht="22.15" customHeight="1">
      <c r="A373" s="113" t="s">
        <v>181</v>
      </c>
      <c r="B373" s="110" t="s">
        <v>182</v>
      </c>
      <c r="C373" s="110" t="s">
        <v>183</v>
      </c>
      <c r="D373" s="110" t="s">
        <v>27</v>
      </c>
      <c r="E373" s="14" t="s">
        <v>28</v>
      </c>
      <c r="F373" s="49">
        <f>F374+F375+F376+F377</f>
        <v>404.72899999999998</v>
      </c>
      <c r="G373" s="21" t="s">
        <v>54</v>
      </c>
      <c r="H373" s="21">
        <f>SUM(H374:H377)</f>
        <v>404.72899999999998</v>
      </c>
      <c r="I373" s="21" t="s">
        <v>54</v>
      </c>
      <c r="J373" s="21" t="s">
        <v>54</v>
      </c>
      <c r="K373" s="21" t="s">
        <v>54</v>
      </c>
    </row>
    <row r="374" spans="1:11">
      <c r="A374" s="113"/>
      <c r="B374" s="110"/>
      <c r="C374" s="110"/>
      <c r="D374" s="110"/>
      <c r="E374" s="16" t="s">
        <v>29</v>
      </c>
      <c r="F374" s="50"/>
      <c r="G374" s="18"/>
      <c r="H374" s="18"/>
      <c r="I374" s="18"/>
      <c r="J374" s="18"/>
      <c r="K374" s="18"/>
    </row>
    <row r="375" spans="1:11" ht="31.5">
      <c r="A375" s="113"/>
      <c r="B375" s="110"/>
      <c r="C375" s="110"/>
      <c r="D375" s="110"/>
      <c r="E375" s="16" t="s">
        <v>30</v>
      </c>
      <c r="F375" s="51"/>
      <c r="G375" s="18"/>
      <c r="H375" s="18"/>
      <c r="I375" s="18"/>
      <c r="J375" s="18"/>
      <c r="K375" s="18"/>
    </row>
    <row r="376" spans="1:11">
      <c r="A376" s="113"/>
      <c r="B376" s="110"/>
      <c r="C376" s="110"/>
      <c r="D376" s="110"/>
      <c r="E376" s="16" t="s">
        <v>31</v>
      </c>
      <c r="F376" s="17">
        <f>H376</f>
        <v>404.72899999999998</v>
      </c>
      <c r="G376" s="21" t="s">
        <v>54</v>
      </c>
      <c r="H376" s="18">
        <v>404.72899999999998</v>
      </c>
      <c r="I376" s="18" t="s">
        <v>54</v>
      </c>
      <c r="J376" s="21" t="s">
        <v>54</v>
      </c>
      <c r="K376" s="21" t="s">
        <v>54</v>
      </c>
    </row>
    <row r="377" spans="1:11" ht="57.6" customHeight="1">
      <c r="A377" s="113"/>
      <c r="B377" s="110"/>
      <c r="C377" s="110"/>
      <c r="D377" s="110"/>
      <c r="E377" s="20" t="s">
        <v>32</v>
      </c>
      <c r="F377" s="51"/>
      <c r="G377" s="18"/>
      <c r="H377" s="18"/>
      <c r="I377" s="18"/>
      <c r="J377" s="19"/>
      <c r="K377" s="19"/>
    </row>
    <row r="378" spans="1:11" ht="34.5" customHeight="1">
      <c r="A378" s="117" t="s">
        <v>184</v>
      </c>
      <c r="B378" s="110" t="s">
        <v>185</v>
      </c>
      <c r="C378" s="110" t="s">
        <v>183</v>
      </c>
      <c r="D378" s="110" t="s">
        <v>27</v>
      </c>
      <c r="E378" s="14" t="s">
        <v>28</v>
      </c>
      <c r="F378" s="21">
        <f>SUM(F379:F382)</f>
        <v>90</v>
      </c>
      <c r="G378" s="18" t="s">
        <v>54</v>
      </c>
      <c r="H378" s="21">
        <f>SUM(H379:H382)</f>
        <v>90</v>
      </c>
      <c r="I378" s="18" t="s">
        <v>54</v>
      </c>
      <c r="J378" s="18" t="s">
        <v>54</v>
      </c>
      <c r="K378" s="18" t="s">
        <v>54</v>
      </c>
    </row>
    <row r="379" spans="1:11" ht="34.5" customHeight="1">
      <c r="A379" s="117"/>
      <c r="B379" s="110"/>
      <c r="C379" s="110"/>
      <c r="D379" s="110"/>
      <c r="E379" s="16" t="s">
        <v>29</v>
      </c>
      <c r="F379" s="51"/>
      <c r="G379" s="18"/>
      <c r="H379" s="18"/>
      <c r="I379" s="18"/>
      <c r="J379" s="19"/>
      <c r="K379" s="19"/>
    </row>
    <row r="380" spans="1:11" ht="34.5" customHeight="1">
      <c r="A380" s="117"/>
      <c r="B380" s="110"/>
      <c r="C380" s="110"/>
      <c r="D380" s="110"/>
      <c r="E380" s="16" t="s">
        <v>30</v>
      </c>
      <c r="F380" s="51"/>
      <c r="G380" s="18"/>
      <c r="H380" s="18"/>
      <c r="I380" s="18"/>
      <c r="J380" s="19"/>
      <c r="K380" s="19"/>
    </row>
    <row r="381" spans="1:11" ht="34.5" customHeight="1">
      <c r="A381" s="117"/>
      <c r="B381" s="110"/>
      <c r="C381" s="110"/>
      <c r="D381" s="110"/>
      <c r="E381" s="16" t="s">
        <v>31</v>
      </c>
      <c r="F381" s="18">
        <f>H381</f>
        <v>90</v>
      </c>
      <c r="G381" s="18" t="s">
        <v>54</v>
      </c>
      <c r="H381" s="18">
        <v>90</v>
      </c>
      <c r="I381" s="18" t="s">
        <v>54</v>
      </c>
      <c r="J381" s="18" t="s">
        <v>54</v>
      </c>
      <c r="K381" s="18" t="s">
        <v>54</v>
      </c>
    </row>
    <row r="382" spans="1:11" ht="34.5" customHeight="1">
      <c r="A382" s="117"/>
      <c r="B382" s="110"/>
      <c r="C382" s="110"/>
      <c r="D382" s="110"/>
      <c r="E382" s="20" t="s">
        <v>32</v>
      </c>
      <c r="F382" s="51"/>
      <c r="G382" s="18"/>
      <c r="H382" s="18"/>
      <c r="I382" s="18"/>
      <c r="J382" s="19"/>
      <c r="K382" s="19"/>
    </row>
    <row r="383" spans="1:11" ht="22.15" customHeight="1">
      <c r="A383" s="113">
        <v>10</v>
      </c>
      <c r="B383" s="118" t="s">
        <v>186</v>
      </c>
      <c r="C383" s="110" t="s">
        <v>59</v>
      </c>
      <c r="D383" s="110" t="s">
        <v>27</v>
      </c>
      <c r="E383" s="14" t="s">
        <v>28</v>
      </c>
      <c r="F383" s="49">
        <f>F384+F385+F386+F387</f>
        <v>1297.421</v>
      </c>
      <c r="G383" s="21" t="s">
        <v>54</v>
      </c>
      <c r="H383" s="49">
        <f>H384+H385+H386+H387</f>
        <v>215.06</v>
      </c>
      <c r="I383" s="49">
        <f>I384+I385+I386+I387</f>
        <v>360.78699999999998</v>
      </c>
      <c r="J383" s="49">
        <f>J384+J385+J386+J387</f>
        <v>360.78699999999998</v>
      </c>
      <c r="K383" s="49">
        <f>K384+K385+K386+K387</f>
        <v>360.78699999999998</v>
      </c>
    </row>
    <row r="384" spans="1:11">
      <c r="A384" s="113"/>
      <c r="B384" s="118"/>
      <c r="C384" s="110"/>
      <c r="D384" s="110"/>
      <c r="E384" s="16" t="s">
        <v>29</v>
      </c>
      <c r="F384" s="50"/>
      <c r="G384" s="18"/>
      <c r="H384" s="18"/>
      <c r="I384" s="18"/>
      <c r="J384" s="19"/>
      <c r="K384" s="19"/>
    </row>
    <row r="385" spans="1:12" ht="31.5">
      <c r="A385" s="113"/>
      <c r="B385" s="118"/>
      <c r="C385" s="110"/>
      <c r="D385" s="110"/>
      <c r="E385" s="16" t="s">
        <v>30</v>
      </c>
      <c r="F385" s="51"/>
      <c r="G385" s="18"/>
      <c r="H385" s="18"/>
      <c r="I385" s="18"/>
      <c r="J385" s="19"/>
      <c r="K385" s="19"/>
    </row>
    <row r="386" spans="1:12">
      <c r="A386" s="113"/>
      <c r="B386" s="118"/>
      <c r="C386" s="110"/>
      <c r="D386" s="110"/>
      <c r="E386" s="52" t="s">
        <v>31</v>
      </c>
      <c r="F386" s="17">
        <f>H386+I386+J386+K386</f>
        <v>1297.421</v>
      </c>
      <c r="G386" s="21" t="s">
        <v>54</v>
      </c>
      <c r="H386" s="18">
        <v>215.06</v>
      </c>
      <c r="I386" s="18">
        <v>360.78699999999998</v>
      </c>
      <c r="J386" s="51">
        <v>360.78699999999998</v>
      </c>
      <c r="K386" s="51">
        <v>360.78699999999998</v>
      </c>
      <c r="L386" s="5"/>
    </row>
    <row r="387" spans="1:12" ht="60.6" customHeight="1">
      <c r="A387" s="113"/>
      <c r="B387" s="118"/>
      <c r="C387" s="110"/>
      <c r="D387" s="110"/>
      <c r="E387" s="20" t="s">
        <v>32</v>
      </c>
      <c r="F387" s="51"/>
      <c r="G387" s="18"/>
      <c r="H387" s="18"/>
      <c r="I387" s="18"/>
      <c r="J387" s="19"/>
      <c r="K387" s="19"/>
    </row>
    <row r="388" spans="1:12">
      <c r="A388" s="53"/>
      <c r="B388" s="54" t="s">
        <v>187</v>
      </c>
      <c r="C388" s="13"/>
      <c r="D388" s="13"/>
      <c r="E388" s="55" t="s">
        <v>28</v>
      </c>
      <c r="F388" s="49">
        <f t="shared" ref="F388:K388" si="30">F389+F390+F391+F392</f>
        <v>3268632.5750000002</v>
      </c>
      <c r="G388" s="49">
        <f t="shared" si="30"/>
        <v>654118.98199999996</v>
      </c>
      <c r="H388" s="49">
        <f t="shared" si="30"/>
        <v>682476.97900000005</v>
      </c>
      <c r="I388" s="49">
        <f t="shared" si="30"/>
        <v>655201.74900000007</v>
      </c>
      <c r="J388" s="49">
        <f t="shared" si="30"/>
        <v>632558.68699999992</v>
      </c>
      <c r="K388" s="49">
        <f t="shared" si="30"/>
        <v>644186.17800000007</v>
      </c>
    </row>
    <row r="389" spans="1:12">
      <c r="A389" s="53"/>
      <c r="B389" s="13"/>
      <c r="C389" s="13"/>
      <c r="D389" s="13"/>
      <c r="E389" s="16" t="s">
        <v>29</v>
      </c>
      <c r="F389" s="49">
        <f>F162+F177+F182+F187+F192+F202+F207+F212+F217+F222+F227+F232+F237+F242+F247+F252+F257+F262+F267+F272+F277+F282+F287+F292+F297+F304+F309+F314+F319+F324+F329+F334+F339+F344+F364+F369+F384</f>
        <v>598991.97499999998</v>
      </c>
      <c r="G389" s="49">
        <f t="shared" ref="G389:G390" si="31">G157</f>
        <v>110804.23299999999</v>
      </c>
      <c r="H389" s="49">
        <f t="shared" ref="H389:H390" si="32">H157</f>
        <v>120254.93299999999</v>
      </c>
      <c r="I389" s="49">
        <f t="shared" ref="I389:I390" si="33">I157</f>
        <v>126210.79300000001</v>
      </c>
      <c r="J389" s="49">
        <f t="shared" ref="J389:J390" si="34">J157</f>
        <v>124538.848</v>
      </c>
      <c r="K389" s="49">
        <f t="shared" ref="K389:K390" si="35">K157</f>
        <v>117183.16800000001</v>
      </c>
    </row>
    <row r="390" spans="1:12" ht="31.5">
      <c r="A390" s="53"/>
      <c r="B390" s="13"/>
      <c r="C390" s="13"/>
      <c r="D390" s="13"/>
      <c r="E390" s="16" t="s">
        <v>30</v>
      </c>
      <c r="F390" s="49">
        <f>F163+F178+F183+F188+F193+F198+F203+F208+F213+F218+F228+F233+F238+F243+F248+F258+F263+F268+F273+F278+F283+F288+F293+F298+F305+F310+F315+F320+F325+F330+F335+F340+F345+F350+F355</f>
        <v>2646714.13</v>
      </c>
      <c r="G390" s="49">
        <f t="shared" si="31"/>
        <v>540742.94899999991</v>
      </c>
      <c r="H390" s="49">
        <f t="shared" si="32"/>
        <v>558471.84300000011</v>
      </c>
      <c r="I390" s="49">
        <f t="shared" si="33"/>
        <v>523916.20300000004</v>
      </c>
      <c r="J390" s="49">
        <f t="shared" si="34"/>
        <v>501095.3629999999</v>
      </c>
      <c r="K390" s="49">
        <f t="shared" si="35"/>
        <v>522487.77200000006</v>
      </c>
    </row>
    <row r="391" spans="1:12">
      <c r="A391" s="53"/>
      <c r="B391" s="13"/>
      <c r="C391" s="13"/>
      <c r="D391" s="13"/>
      <c r="E391" s="16" t="s">
        <v>31</v>
      </c>
      <c r="F391" s="49">
        <f>F24+F44+F69+F89+F104+F119+F134+F361+F386</f>
        <v>22926.47</v>
      </c>
      <c r="G391" s="49">
        <f>G21+G41+G66+G101</f>
        <v>2571.8000000000002</v>
      </c>
      <c r="H391" s="49">
        <f>H21+H41+H66+H86+H101+H116+H131+H358+H383</f>
        <v>3750.203</v>
      </c>
      <c r="I391" s="49">
        <f>I21+I41+I66+I86+I101+I116+I131+I358+I386</f>
        <v>5074.7530000000006</v>
      </c>
      <c r="J391" s="49">
        <f>J21+J41+J66+J101+J116+J131+J358+J386</f>
        <v>6924.4760000000006</v>
      </c>
      <c r="K391" s="49">
        <f>K21+K41+K66+K101+K116+K358+K386+K131</f>
        <v>4515.2380000000003</v>
      </c>
    </row>
    <row r="392" spans="1:12" ht="31.5">
      <c r="A392" s="53"/>
      <c r="B392" s="13"/>
      <c r="C392" s="13"/>
      <c r="D392" s="13"/>
      <c r="E392" s="20" t="s">
        <v>32</v>
      </c>
      <c r="F392" s="49"/>
      <c r="G392" s="49"/>
      <c r="H392" s="49"/>
      <c r="I392" s="49"/>
      <c r="J392" s="19"/>
      <c r="K392" s="19"/>
    </row>
    <row r="396" spans="1:12" ht="18.75">
      <c r="B396" s="56" t="s">
        <v>188</v>
      </c>
      <c r="C396" s="57"/>
      <c r="D396" s="57"/>
      <c r="E396" s="58"/>
      <c r="F396" s="58"/>
      <c r="G396" s="58"/>
      <c r="H396" s="58"/>
    </row>
    <row r="397" spans="1:12" ht="18.75">
      <c r="B397" s="56" t="s">
        <v>189</v>
      </c>
      <c r="C397" s="57"/>
      <c r="D397" s="57"/>
      <c r="E397" s="58"/>
      <c r="F397" s="58"/>
      <c r="G397" s="58"/>
      <c r="H397" s="59" t="s">
        <v>190</v>
      </c>
    </row>
  </sheetData>
  <sheetProtection selectLockedCells="1" selectUnlockedCells="1"/>
  <mergeCells count="301">
    <mergeCell ref="A383:A387"/>
    <mergeCell ref="B383:B387"/>
    <mergeCell ref="C383:C387"/>
    <mergeCell ref="D383:D387"/>
    <mergeCell ref="A373:A377"/>
    <mergeCell ref="B373:B377"/>
    <mergeCell ref="C373:C377"/>
    <mergeCell ref="D373:D377"/>
    <mergeCell ref="A378:A382"/>
    <mergeCell ref="B378:B382"/>
    <mergeCell ref="C378:C382"/>
    <mergeCell ref="D378:D382"/>
    <mergeCell ref="A363:A367"/>
    <mergeCell ref="B363:B367"/>
    <mergeCell ref="C363:C367"/>
    <mergeCell ref="D363:D367"/>
    <mergeCell ref="A368:A372"/>
    <mergeCell ref="B368:B372"/>
    <mergeCell ref="C368:C372"/>
    <mergeCell ref="D368:D372"/>
    <mergeCell ref="A353:A357"/>
    <mergeCell ref="B353:B357"/>
    <mergeCell ref="C353:C357"/>
    <mergeCell ref="D353:D357"/>
    <mergeCell ref="A358:A362"/>
    <mergeCell ref="B358:B362"/>
    <mergeCell ref="C358:C362"/>
    <mergeCell ref="D358:D362"/>
    <mergeCell ref="A343:A347"/>
    <mergeCell ref="B343:B347"/>
    <mergeCell ref="C343:C347"/>
    <mergeCell ref="D343:D347"/>
    <mergeCell ref="A348:A352"/>
    <mergeCell ref="B348:B352"/>
    <mergeCell ref="C348:C352"/>
    <mergeCell ref="D348:D352"/>
    <mergeCell ref="A333:A337"/>
    <mergeCell ref="B333:B337"/>
    <mergeCell ref="C333:C337"/>
    <mergeCell ref="D333:D337"/>
    <mergeCell ref="A338:A342"/>
    <mergeCell ref="B338:B342"/>
    <mergeCell ref="C338:C342"/>
    <mergeCell ref="D338:D342"/>
    <mergeCell ref="A323:A327"/>
    <mergeCell ref="B323:B327"/>
    <mergeCell ref="C323:C327"/>
    <mergeCell ref="D323:D327"/>
    <mergeCell ref="A328:A332"/>
    <mergeCell ref="B328:B332"/>
    <mergeCell ref="C328:C332"/>
    <mergeCell ref="D328:D332"/>
    <mergeCell ref="A313:A317"/>
    <mergeCell ref="B313:B317"/>
    <mergeCell ref="C313:C317"/>
    <mergeCell ref="D313:D317"/>
    <mergeCell ref="A318:A322"/>
    <mergeCell ref="B318:B322"/>
    <mergeCell ref="C318:C322"/>
    <mergeCell ref="D318:D322"/>
    <mergeCell ref="A303:A307"/>
    <mergeCell ref="B303:B307"/>
    <mergeCell ref="C303:C307"/>
    <mergeCell ref="D303:D307"/>
    <mergeCell ref="A308:A312"/>
    <mergeCell ref="B308:B312"/>
    <mergeCell ref="C308:C312"/>
    <mergeCell ref="D308:D312"/>
    <mergeCell ref="A291:A295"/>
    <mergeCell ref="B291:B295"/>
    <mergeCell ref="C291:C295"/>
    <mergeCell ref="D291:D295"/>
    <mergeCell ref="A296:A302"/>
    <mergeCell ref="B296:B302"/>
    <mergeCell ref="C296:C302"/>
    <mergeCell ref="D296:D302"/>
    <mergeCell ref="A281:A285"/>
    <mergeCell ref="B281:B285"/>
    <mergeCell ref="C281:C285"/>
    <mergeCell ref="D281:D285"/>
    <mergeCell ref="A286:A290"/>
    <mergeCell ref="B286:B290"/>
    <mergeCell ref="C286:C290"/>
    <mergeCell ref="D286:D290"/>
    <mergeCell ref="A271:A275"/>
    <mergeCell ref="B271:B275"/>
    <mergeCell ref="C271:C275"/>
    <mergeCell ref="D271:D275"/>
    <mergeCell ref="A276:A280"/>
    <mergeCell ref="B276:B280"/>
    <mergeCell ref="C276:C280"/>
    <mergeCell ref="D276:D280"/>
    <mergeCell ref="A261:A265"/>
    <mergeCell ref="B261:B265"/>
    <mergeCell ref="C261:C265"/>
    <mergeCell ref="D261:D265"/>
    <mergeCell ref="A266:A270"/>
    <mergeCell ref="B266:B270"/>
    <mergeCell ref="C266:C270"/>
    <mergeCell ref="D266:D270"/>
    <mergeCell ref="A251:A255"/>
    <mergeCell ref="B251:B255"/>
    <mergeCell ref="C251:C255"/>
    <mergeCell ref="D251:D255"/>
    <mergeCell ref="A256:A260"/>
    <mergeCell ref="B256:B260"/>
    <mergeCell ref="C256:C260"/>
    <mergeCell ref="D256:D260"/>
    <mergeCell ref="A241:A245"/>
    <mergeCell ref="B241:B245"/>
    <mergeCell ref="C241:C245"/>
    <mergeCell ref="D241:D245"/>
    <mergeCell ref="A246:A250"/>
    <mergeCell ref="B246:B250"/>
    <mergeCell ref="C246:C250"/>
    <mergeCell ref="D246:D250"/>
    <mergeCell ref="A231:A235"/>
    <mergeCell ref="B231:B235"/>
    <mergeCell ref="C231:C235"/>
    <mergeCell ref="D231:D235"/>
    <mergeCell ref="A236:A240"/>
    <mergeCell ref="B236:B240"/>
    <mergeCell ref="C236:C240"/>
    <mergeCell ref="D236:D240"/>
    <mergeCell ref="A221:A225"/>
    <mergeCell ref="B221:B225"/>
    <mergeCell ref="C221:C225"/>
    <mergeCell ref="D221:D225"/>
    <mergeCell ref="A226:A230"/>
    <mergeCell ref="B226:B230"/>
    <mergeCell ref="C226:C230"/>
    <mergeCell ref="D226:D230"/>
    <mergeCell ref="A211:A215"/>
    <mergeCell ref="B211:B215"/>
    <mergeCell ref="C211:C215"/>
    <mergeCell ref="D211:D215"/>
    <mergeCell ref="A216:A220"/>
    <mergeCell ref="B216:B220"/>
    <mergeCell ref="C216:C220"/>
    <mergeCell ref="D216:D220"/>
    <mergeCell ref="A201:A205"/>
    <mergeCell ref="B201:B205"/>
    <mergeCell ref="C201:C205"/>
    <mergeCell ref="D201:D205"/>
    <mergeCell ref="A206:A210"/>
    <mergeCell ref="B206:B210"/>
    <mergeCell ref="C206:C210"/>
    <mergeCell ref="D206:D210"/>
    <mergeCell ref="A191:A195"/>
    <mergeCell ref="B191:B195"/>
    <mergeCell ref="C191:C195"/>
    <mergeCell ref="D191:D195"/>
    <mergeCell ref="A196:A200"/>
    <mergeCell ref="B196:B200"/>
    <mergeCell ref="C196:C200"/>
    <mergeCell ref="D196:D200"/>
    <mergeCell ref="A181:A185"/>
    <mergeCell ref="B181:B185"/>
    <mergeCell ref="C181:C185"/>
    <mergeCell ref="D181:D185"/>
    <mergeCell ref="A186:A190"/>
    <mergeCell ref="B186:B190"/>
    <mergeCell ref="C186:C190"/>
    <mergeCell ref="D186:D190"/>
    <mergeCell ref="A171:A175"/>
    <mergeCell ref="B171:B175"/>
    <mergeCell ref="C171:C175"/>
    <mergeCell ref="D171:D175"/>
    <mergeCell ref="A176:A180"/>
    <mergeCell ref="B176:B180"/>
    <mergeCell ref="C176:C180"/>
    <mergeCell ref="D176:D180"/>
    <mergeCell ref="A161:A165"/>
    <mergeCell ref="B161:B165"/>
    <mergeCell ref="C161:C165"/>
    <mergeCell ref="D161:D165"/>
    <mergeCell ref="A166:A170"/>
    <mergeCell ref="B166:B170"/>
    <mergeCell ref="C166:C170"/>
    <mergeCell ref="D166:D170"/>
    <mergeCell ref="A151:A155"/>
    <mergeCell ref="B151:B155"/>
    <mergeCell ref="C151:C155"/>
    <mergeCell ref="D151:D155"/>
    <mergeCell ref="A156:A160"/>
    <mergeCell ref="B156:B160"/>
    <mergeCell ref="C156:C160"/>
    <mergeCell ref="D156:D160"/>
    <mergeCell ref="A141:A145"/>
    <mergeCell ref="B141:B145"/>
    <mergeCell ref="C141:C145"/>
    <mergeCell ref="D141:D145"/>
    <mergeCell ref="A146:A150"/>
    <mergeCell ref="B146:B150"/>
    <mergeCell ref="C146:C150"/>
    <mergeCell ref="D146:D150"/>
    <mergeCell ref="A131:A135"/>
    <mergeCell ref="B131:B135"/>
    <mergeCell ref="C131:C135"/>
    <mergeCell ref="D131:D135"/>
    <mergeCell ref="A136:A140"/>
    <mergeCell ref="B136:B140"/>
    <mergeCell ref="C136:C140"/>
    <mergeCell ref="D136:D140"/>
    <mergeCell ref="A121:A125"/>
    <mergeCell ref="B121:B125"/>
    <mergeCell ref="C121:C125"/>
    <mergeCell ref="D121:D125"/>
    <mergeCell ref="A126:A130"/>
    <mergeCell ref="B126:B130"/>
    <mergeCell ref="C126:C130"/>
    <mergeCell ref="D126:D130"/>
    <mergeCell ref="A111:A115"/>
    <mergeCell ref="B111:B115"/>
    <mergeCell ref="C111:C115"/>
    <mergeCell ref="D111:D115"/>
    <mergeCell ref="A116:A120"/>
    <mergeCell ref="B116:B120"/>
    <mergeCell ref="C116:C120"/>
    <mergeCell ref="D116:D120"/>
    <mergeCell ref="A101:A105"/>
    <mergeCell ref="B101:B105"/>
    <mergeCell ref="C101:C105"/>
    <mergeCell ref="D101:D105"/>
    <mergeCell ref="A106:A110"/>
    <mergeCell ref="B106:B110"/>
    <mergeCell ref="C106:C110"/>
    <mergeCell ref="D106:D110"/>
    <mergeCell ref="A91:A95"/>
    <mergeCell ref="B91:B95"/>
    <mergeCell ref="C91:C95"/>
    <mergeCell ref="D91:D95"/>
    <mergeCell ref="A96:A100"/>
    <mergeCell ref="B96:B100"/>
    <mergeCell ref="C96:C100"/>
    <mergeCell ref="D96:D100"/>
    <mergeCell ref="A81:A85"/>
    <mergeCell ref="B81:B85"/>
    <mergeCell ref="C81:C85"/>
    <mergeCell ref="D81:D85"/>
    <mergeCell ref="A86:A90"/>
    <mergeCell ref="B86:B90"/>
    <mergeCell ref="C86:C90"/>
    <mergeCell ref="D86:D90"/>
    <mergeCell ref="A71:A75"/>
    <mergeCell ref="B71:B75"/>
    <mergeCell ref="C71:C75"/>
    <mergeCell ref="D71:D75"/>
    <mergeCell ref="A76:A80"/>
    <mergeCell ref="B76:B80"/>
    <mergeCell ref="C76:C80"/>
    <mergeCell ref="D76:D80"/>
    <mergeCell ref="A61:A65"/>
    <mergeCell ref="B61:B65"/>
    <mergeCell ref="C61:C65"/>
    <mergeCell ref="D61:D65"/>
    <mergeCell ref="A66:A70"/>
    <mergeCell ref="B66:B70"/>
    <mergeCell ref="C66:C70"/>
    <mergeCell ref="D66:D70"/>
    <mergeCell ref="A51:A55"/>
    <mergeCell ref="B51:B55"/>
    <mergeCell ref="C51:C55"/>
    <mergeCell ref="D51:D55"/>
    <mergeCell ref="A56:A60"/>
    <mergeCell ref="B56:B60"/>
    <mergeCell ref="C56:C60"/>
    <mergeCell ref="D56:D60"/>
    <mergeCell ref="A41:A45"/>
    <mergeCell ref="B41:B45"/>
    <mergeCell ref="C41:C45"/>
    <mergeCell ref="D41:D45"/>
    <mergeCell ref="A46:A50"/>
    <mergeCell ref="B46:B50"/>
    <mergeCell ref="C46:C50"/>
    <mergeCell ref="D46:D50"/>
    <mergeCell ref="A31:A35"/>
    <mergeCell ref="B31:B35"/>
    <mergeCell ref="C31:C35"/>
    <mergeCell ref="D31:D35"/>
    <mergeCell ref="A36:A40"/>
    <mergeCell ref="B36:B40"/>
    <mergeCell ref="C36:C40"/>
    <mergeCell ref="D36:D40"/>
    <mergeCell ref="A21:A25"/>
    <mergeCell ref="B21:B25"/>
    <mergeCell ref="C21:C25"/>
    <mergeCell ref="D21:D25"/>
    <mergeCell ref="A26:A30"/>
    <mergeCell ref="B26:B30"/>
    <mergeCell ref="C26:C30"/>
    <mergeCell ref="D26:D30"/>
    <mergeCell ref="A14:K14"/>
    <mergeCell ref="A15:K15"/>
    <mergeCell ref="A17:A19"/>
    <mergeCell ref="B17:B19"/>
    <mergeCell ref="C17:C19"/>
    <mergeCell ref="D17:D19"/>
    <mergeCell ref="E17:E19"/>
    <mergeCell ref="F17:F19"/>
    <mergeCell ref="G17:K18"/>
  </mergeCells>
  <printOptions horizontalCentered="1"/>
  <pageMargins left="0.70833333333333337" right="0.70833333333333337" top="1.1812499999999999" bottom="0.78749999999999998" header="0.51180555555555551" footer="0.51180555555555551"/>
  <pageSetup paperSize="9" scale="56" firstPageNumber="0" fitToHeight="1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2:P17"/>
  <sheetViews>
    <sheetView view="pageBreakPreview" zoomScaleSheetLayoutView="100" workbookViewId="0">
      <selection activeCell="P18" sqref="P18"/>
    </sheetView>
  </sheetViews>
  <sheetFormatPr defaultColWidth="9.7109375" defaultRowHeight="15"/>
  <cols>
    <col min="3" max="3" width="11.5703125" customWidth="1"/>
    <col min="4" max="4" width="12.5703125" customWidth="1"/>
    <col min="5" max="5" width="12.85546875" customWidth="1"/>
    <col min="6" max="6" width="13.5703125" customWidth="1"/>
    <col min="8" max="8" width="11.5703125" customWidth="1"/>
    <col min="9" max="9" width="11.140625" customWidth="1"/>
    <col min="10" max="10" width="11.5703125" customWidth="1"/>
    <col min="13" max="13" width="13.7109375" customWidth="1"/>
    <col min="14" max="14" width="16.85546875" customWidth="1"/>
    <col min="15" max="15" width="13.7109375" customWidth="1"/>
  </cols>
  <sheetData>
    <row r="2" spans="3:16">
      <c r="C2" t="s">
        <v>191</v>
      </c>
      <c r="H2" t="s">
        <v>192</v>
      </c>
      <c r="M2" t="s">
        <v>193</v>
      </c>
    </row>
    <row r="3" spans="3:16">
      <c r="C3" t="s">
        <v>194</v>
      </c>
      <c r="D3" t="s">
        <v>54</v>
      </c>
      <c r="H3" t="s">
        <v>194</v>
      </c>
      <c r="I3" t="s">
        <v>54</v>
      </c>
      <c r="M3" s="60">
        <v>635.97914000000003</v>
      </c>
      <c r="N3" s="61"/>
      <c r="O3" s="60">
        <v>-6.9000000000000008E-4</v>
      </c>
      <c r="P3" s="61"/>
    </row>
    <row r="4" spans="3:16">
      <c r="C4" s="62">
        <v>635.97900000000004</v>
      </c>
      <c r="D4">
        <v>-1E-3</v>
      </c>
      <c r="H4">
        <v>15229.864</v>
      </c>
      <c r="I4">
        <v>-1E-3</v>
      </c>
      <c r="M4" s="60">
        <v>37014.422760000001</v>
      </c>
      <c r="N4" s="61"/>
      <c r="O4" s="60">
        <v>-1.2550000000000001</v>
      </c>
      <c r="P4" s="61"/>
    </row>
    <row r="5" spans="3:16">
      <c r="C5" s="62">
        <v>37014.423000000003</v>
      </c>
      <c r="D5">
        <v>-46.384</v>
      </c>
      <c r="H5">
        <v>380</v>
      </c>
      <c r="I5">
        <v>-1.2550000000000001</v>
      </c>
      <c r="M5" s="60">
        <v>-8.9000000000000006E-4</v>
      </c>
      <c r="N5" s="61"/>
      <c r="O5" s="60">
        <v>15229.86407</v>
      </c>
      <c r="P5" s="61"/>
    </row>
    <row r="6" spans="3:16">
      <c r="C6" s="62">
        <v>-1E-3</v>
      </c>
      <c r="D6">
        <v>-5280.1189999999997</v>
      </c>
      <c r="H6">
        <v>203.44200000000001</v>
      </c>
      <c r="I6">
        <v>-0.15</v>
      </c>
      <c r="M6" s="60">
        <v>-46.383540000000004</v>
      </c>
      <c r="N6" s="61"/>
      <c r="O6" s="60">
        <v>-0.14987</v>
      </c>
      <c r="P6" s="61"/>
    </row>
    <row r="7" spans="3:16">
      <c r="C7" s="62"/>
      <c r="D7">
        <v>-31.465</v>
      </c>
      <c r="I7">
        <v>-2200.9504900000002</v>
      </c>
      <c r="M7" s="60">
        <v>200</v>
      </c>
      <c r="N7" s="61"/>
      <c r="O7" s="60">
        <v>380</v>
      </c>
      <c r="P7" s="61"/>
    </row>
    <row r="8" spans="3:16">
      <c r="C8" s="62">
        <v>200</v>
      </c>
      <c r="D8">
        <v>-9.4969999999999999</v>
      </c>
      <c r="M8" s="60">
        <v>13744.572679999999</v>
      </c>
      <c r="N8" s="61"/>
      <c r="O8" s="60">
        <v>203.44171</v>
      </c>
      <c r="P8" s="61"/>
    </row>
    <row r="9" spans="3:16">
      <c r="C9" s="62">
        <v>13744.572</v>
      </c>
      <c r="M9" s="60">
        <v>-5280.1191900000003</v>
      </c>
      <c r="N9" s="61"/>
      <c r="O9" s="60">
        <v>-2200.9504900000002</v>
      </c>
      <c r="P9" s="61"/>
    </row>
    <row r="10" spans="3:16">
      <c r="C10" s="62"/>
      <c r="D10" s="62">
        <v>-5280.1189999999997</v>
      </c>
      <c r="M10" s="60">
        <v>-31.465430000000001</v>
      </c>
      <c r="N10" s="61"/>
      <c r="O10" s="60">
        <v>-4.3000000000000004E-4</v>
      </c>
      <c r="P10" s="61"/>
    </row>
    <row r="11" spans="3:16">
      <c r="C11" s="62"/>
      <c r="D11" s="62">
        <v>-31.465</v>
      </c>
      <c r="M11" s="60">
        <v>-9.4972799999999999</v>
      </c>
      <c r="N11" s="61"/>
      <c r="O11" s="61"/>
      <c r="P11" s="61"/>
    </row>
    <row r="12" spans="3:16">
      <c r="C12" s="62"/>
      <c r="D12" s="62">
        <v>-9.4969999999999999</v>
      </c>
      <c r="M12" s="60">
        <v>-115.83951</v>
      </c>
      <c r="N12" s="61"/>
      <c r="O12" s="61"/>
      <c r="P12" s="61"/>
    </row>
    <row r="13" spans="3:16">
      <c r="C13" s="62">
        <v>240.50899999999999</v>
      </c>
      <c r="M13" s="60">
        <v>134.85</v>
      </c>
      <c r="N13" s="61"/>
      <c r="O13" s="61"/>
      <c r="P13" s="61"/>
    </row>
    <row r="14" spans="3:16">
      <c r="C14" s="63">
        <v>19.010490000000001</v>
      </c>
      <c r="D14" s="64"/>
      <c r="E14" s="63"/>
      <c r="H14" s="63">
        <f>SUM(H4:H13)</f>
        <v>15813.306</v>
      </c>
      <c r="I14" s="63">
        <f>SUM(I4:I13)</f>
        <v>-2202.3564900000001</v>
      </c>
      <c r="J14" s="63">
        <f>SUM(H14:I14)</f>
        <v>13610.94951</v>
      </c>
      <c r="M14" s="60">
        <v>240.50899999999999</v>
      </c>
      <c r="N14" s="61"/>
      <c r="O14" s="61"/>
      <c r="P14" s="61"/>
    </row>
    <row r="15" spans="3:16">
      <c r="C15" s="65">
        <f>SUM(C4:C14)</f>
        <v>51854.492490000004</v>
      </c>
      <c r="D15" s="64">
        <f>SUM(D4:D14)</f>
        <v>-10688.546999999999</v>
      </c>
      <c r="E15" s="65">
        <f>C15+D15</f>
        <v>41165.945490000006</v>
      </c>
      <c r="M15" s="66">
        <v>9.1350200000000008</v>
      </c>
      <c r="N15" s="67"/>
      <c r="O15" s="67">
        <f>SUM(O3:O14)</f>
        <v>13610.9493</v>
      </c>
      <c r="P15" s="61"/>
    </row>
    <row r="16" spans="3:16">
      <c r="M16" s="67">
        <f>SUM(M3:M15)</f>
        <v>46496.162759999999</v>
      </c>
      <c r="N16" s="67"/>
      <c r="O16" s="67"/>
      <c r="P16" s="61"/>
    </row>
    <row r="17" spans="6:16">
      <c r="F17" s="63">
        <f>E15+J14</f>
        <v>54776.895000000004</v>
      </c>
      <c r="M17" s="67"/>
      <c r="N17" s="67">
        <f>M16+O15</f>
        <v>60107.112059999999</v>
      </c>
      <c r="O17" s="67"/>
      <c r="P17" s="61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4"/>
  <sheetViews>
    <sheetView tabSelected="1" view="pageBreakPreview" topLeftCell="A163" zoomScale="90" zoomScaleNormal="70" zoomScaleSheetLayoutView="90" workbookViewId="0">
      <selection activeCell="A184" sqref="A184:A188"/>
    </sheetView>
  </sheetViews>
  <sheetFormatPr defaultColWidth="10" defaultRowHeight="15.75"/>
  <cols>
    <col min="1" max="1" width="6.5703125" style="68" customWidth="1"/>
    <col min="2" max="2" width="32.5703125" style="69" customWidth="1"/>
    <col min="3" max="3" width="8.5703125" style="69" customWidth="1"/>
    <col min="4" max="4" width="18.140625" style="69" customWidth="1"/>
    <col min="5" max="5" width="28.7109375" style="70" customWidth="1"/>
    <col min="6" max="6" width="23" style="70" customWidth="1"/>
    <col min="7" max="10" width="19.5703125" style="70" customWidth="1"/>
    <col min="11" max="16384" width="10" style="70"/>
  </cols>
  <sheetData>
    <row r="1" spans="1:24" ht="8.1" customHeight="1">
      <c r="F1" s="71"/>
      <c r="G1" s="119" t="s">
        <v>195</v>
      </c>
      <c r="H1" s="119"/>
      <c r="I1" s="119"/>
    </row>
    <row r="2" spans="1:24" ht="13.35" customHeight="1">
      <c r="F2" s="73"/>
      <c r="G2" s="119"/>
      <c r="H2" s="119"/>
      <c r="I2" s="119"/>
    </row>
    <row r="3" spans="1:24">
      <c r="F3" s="73"/>
      <c r="G3" s="119"/>
      <c r="H3" s="119"/>
      <c r="I3" s="119"/>
    </row>
    <row r="4" spans="1:24">
      <c r="F4" s="73"/>
      <c r="G4" s="119"/>
      <c r="H4" s="119"/>
      <c r="I4" s="119"/>
    </row>
    <row r="5" spans="1:24">
      <c r="C5" s="74"/>
      <c r="D5" s="74"/>
      <c r="F5" s="75"/>
      <c r="G5" s="119"/>
      <c r="H5" s="119"/>
      <c r="I5" s="119"/>
    </row>
    <row r="6" spans="1:24" ht="18.600000000000001" customHeight="1">
      <c r="E6" s="76"/>
      <c r="G6" s="119"/>
      <c r="H6" s="119"/>
      <c r="I6" s="119"/>
    </row>
    <row r="7" spans="1:24" ht="20.100000000000001" customHeight="1">
      <c r="E7" s="76"/>
      <c r="G7" s="72"/>
      <c r="H7" s="72"/>
      <c r="I7" s="72"/>
    </row>
    <row r="8" spans="1:24">
      <c r="A8" s="120" t="s">
        <v>196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24" ht="20.100000000000001" customHeight="1">
      <c r="E9" s="71"/>
    </row>
    <row r="10" spans="1:24" ht="19.149999999999999" customHeight="1">
      <c r="A10" s="121" t="s">
        <v>12</v>
      </c>
      <c r="B10" s="122" t="s">
        <v>13</v>
      </c>
      <c r="C10" s="122" t="s">
        <v>14</v>
      </c>
      <c r="D10" s="122" t="s">
        <v>197</v>
      </c>
      <c r="E10" s="123" t="s">
        <v>16</v>
      </c>
      <c r="F10" s="122" t="s">
        <v>17</v>
      </c>
      <c r="G10" s="124" t="s">
        <v>18</v>
      </c>
      <c r="H10" s="124">
        <v>2022</v>
      </c>
      <c r="I10" s="124">
        <v>2023</v>
      </c>
      <c r="J10" s="124"/>
    </row>
    <row r="11" spans="1:24" ht="21" customHeight="1">
      <c r="A11" s="121"/>
      <c r="B11" s="122"/>
      <c r="C11" s="122"/>
      <c r="D11" s="122"/>
      <c r="E11" s="123"/>
      <c r="F11" s="122"/>
      <c r="G11" s="124" t="s">
        <v>198</v>
      </c>
      <c r="H11" s="124" t="s">
        <v>199</v>
      </c>
      <c r="I11" s="124" t="s">
        <v>200</v>
      </c>
      <c r="J11" s="124" t="s">
        <v>201</v>
      </c>
    </row>
    <row r="12" spans="1:24" ht="35.25" customHeight="1">
      <c r="A12" s="121"/>
      <c r="B12" s="122"/>
      <c r="C12" s="122"/>
      <c r="D12" s="122"/>
      <c r="E12" s="123"/>
      <c r="F12" s="122"/>
      <c r="G12" s="124"/>
      <c r="H12" s="124"/>
      <c r="I12" s="124"/>
      <c r="J12" s="124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>
      <c r="A13" s="77">
        <v>1</v>
      </c>
      <c r="B13" s="78">
        <v>2</v>
      </c>
      <c r="C13" s="78">
        <v>3</v>
      </c>
      <c r="D13" s="78">
        <v>4</v>
      </c>
      <c r="E13" s="77">
        <v>5</v>
      </c>
      <c r="F13" s="77">
        <v>6</v>
      </c>
      <c r="G13" s="77">
        <v>7</v>
      </c>
      <c r="H13" s="79">
        <v>8</v>
      </c>
      <c r="I13" s="79">
        <v>9</v>
      </c>
      <c r="J13" s="79">
        <v>10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23.25" customHeight="1">
      <c r="A14" s="125">
        <v>1</v>
      </c>
      <c r="B14" s="121" t="s">
        <v>202</v>
      </c>
      <c r="C14" s="121" t="s">
        <v>203</v>
      </c>
      <c r="D14" s="126" t="s">
        <v>27</v>
      </c>
      <c r="E14" s="81" t="s">
        <v>28</v>
      </c>
      <c r="F14" s="82">
        <f>F17</f>
        <v>17830.722140000002</v>
      </c>
      <c r="G14" s="82">
        <f>G17</f>
        <v>4246.2571399999997</v>
      </c>
      <c r="H14" s="82">
        <f>H17</f>
        <v>4581.5469999999996</v>
      </c>
      <c r="I14" s="82">
        <f>I17</f>
        <v>4501.4589999999998</v>
      </c>
      <c r="J14" s="82">
        <f>J17</f>
        <v>4501.4589999999998</v>
      </c>
    </row>
    <row r="15" spans="1:24" ht="23.25" customHeight="1">
      <c r="A15" s="125"/>
      <c r="B15" s="121"/>
      <c r="C15" s="121"/>
      <c r="D15" s="126"/>
      <c r="E15" s="83" t="s">
        <v>29</v>
      </c>
      <c r="F15" s="84"/>
      <c r="G15" s="85"/>
      <c r="H15" s="86"/>
      <c r="I15" s="86"/>
      <c r="J15" s="87"/>
    </row>
    <row r="16" spans="1:24" ht="23.25" customHeight="1">
      <c r="A16" s="125"/>
      <c r="B16" s="121"/>
      <c r="C16" s="121"/>
      <c r="D16" s="126"/>
      <c r="E16" s="83" t="s">
        <v>30</v>
      </c>
      <c r="F16" s="84"/>
      <c r="G16" s="85"/>
      <c r="H16" s="86"/>
      <c r="I16" s="86"/>
      <c r="J16" s="87"/>
    </row>
    <row r="17" spans="1:10" ht="23.25" customHeight="1">
      <c r="A17" s="125"/>
      <c r="B17" s="121"/>
      <c r="C17" s="121"/>
      <c r="D17" s="126"/>
      <c r="E17" s="83" t="s">
        <v>31</v>
      </c>
      <c r="F17" s="84">
        <f>F19+F24+F29+F34+F39+F44+F59+F64+F69+F74+F79+F84+F89+F94</f>
        <v>17830.722140000002</v>
      </c>
      <c r="G17" s="84">
        <f>G19+G24+G29+G34+G39+G44+G59+G64+G69+G74+G79+G84+G89+G94</f>
        <v>4246.2571399999997</v>
      </c>
      <c r="H17" s="84">
        <f>H19+H24+H29+H34+H39+H44+H59+H64+H69+H74+H79+H84+H89+H94</f>
        <v>4581.5469999999996</v>
      </c>
      <c r="I17" s="84">
        <f>I19+I24+I29+I34+I39+I44+I59+I64+I69+I74+I79+I84+I89+I94</f>
        <v>4501.4589999999998</v>
      </c>
      <c r="J17" s="84">
        <f>J19+J24+J29+J34+J39+J44+J59+J64+J69+J74+J79+J84+J89+J94</f>
        <v>4501.4589999999998</v>
      </c>
    </row>
    <row r="18" spans="1:10" ht="23.25" customHeight="1">
      <c r="A18" s="125"/>
      <c r="B18" s="121"/>
      <c r="C18" s="121"/>
      <c r="D18" s="126"/>
      <c r="E18" s="88" t="s">
        <v>32</v>
      </c>
      <c r="F18" s="84"/>
      <c r="G18" s="85"/>
      <c r="H18" s="86"/>
      <c r="I18" s="86"/>
      <c r="J18" s="87"/>
    </row>
    <row r="19" spans="1:10" ht="23.25" customHeight="1">
      <c r="A19" s="125" t="s">
        <v>204</v>
      </c>
      <c r="B19" s="121" t="s">
        <v>34</v>
      </c>
      <c r="C19" s="121" t="s">
        <v>203</v>
      </c>
      <c r="D19" s="126" t="s">
        <v>27</v>
      </c>
      <c r="E19" s="81" t="s">
        <v>28</v>
      </c>
      <c r="F19" s="82">
        <f>F22</f>
        <v>7494.3307999999997</v>
      </c>
      <c r="G19" s="89">
        <f>SUM(G20:G23)</f>
        <v>1264.8388</v>
      </c>
      <c r="H19" s="89">
        <f>SUM(H20:H23)</f>
        <v>1629.4090000000001</v>
      </c>
      <c r="I19" s="89">
        <f>SUM(I20:I23)</f>
        <v>2302.4209999999998</v>
      </c>
      <c r="J19" s="89">
        <f>SUM(J20:J23)</f>
        <v>2297.6619999999998</v>
      </c>
    </row>
    <row r="20" spans="1:10" ht="23.25" customHeight="1">
      <c r="A20" s="125"/>
      <c r="B20" s="121"/>
      <c r="C20" s="121"/>
      <c r="D20" s="126"/>
      <c r="E20" s="83" t="s">
        <v>29</v>
      </c>
      <c r="F20" s="84"/>
      <c r="G20" s="85"/>
      <c r="H20" s="85"/>
      <c r="I20" s="85"/>
      <c r="J20" s="87"/>
    </row>
    <row r="21" spans="1:10" ht="23.25" customHeight="1">
      <c r="A21" s="125"/>
      <c r="B21" s="121"/>
      <c r="C21" s="121"/>
      <c r="D21" s="126"/>
      <c r="E21" s="83" t="s">
        <v>30</v>
      </c>
      <c r="F21" s="84"/>
      <c r="G21" s="85"/>
      <c r="H21" s="85"/>
      <c r="I21" s="85"/>
      <c r="J21" s="87"/>
    </row>
    <row r="22" spans="1:10" ht="23.25" customHeight="1">
      <c r="A22" s="125"/>
      <c r="B22" s="121"/>
      <c r="C22" s="121"/>
      <c r="D22" s="126"/>
      <c r="E22" s="83" t="s">
        <v>31</v>
      </c>
      <c r="F22" s="84">
        <f>G22+H22+I22+J22</f>
        <v>7494.3307999999997</v>
      </c>
      <c r="G22" s="90">
        <v>1264.8388</v>
      </c>
      <c r="H22" s="90">
        <v>1629.4090000000001</v>
      </c>
      <c r="I22" s="90">
        <v>2302.4209999999998</v>
      </c>
      <c r="J22" s="90">
        <v>2297.6619999999998</v>
      </c>
    </row>
    <row r="23" spans="1:10" ht="23.25" customHeight="1">
      <c r="A23" s="125"/>
      <c r="B23" s="121"/>
      <c r="C23" s="121"/>
      <c r="D23" s="126"/>
      <c r="E23" s="88" t="s">
        <v>32</v>
      </c>
      <c r="F23" s="84"/>
      <c r="G23" s="91"/>
      <c r="H23" s="91"/>
      <c r="I23" s="91"/>
      <c r="J23" s="87"/>
    </row>
    <row r="24" spans="1:10" ht="23.25" customHeight="1">
      <c r="A24" s="125" t="s">
        <v>205</v>
      </c>
      <c r="B24" s="121" t="s">
        <v>36</v>
      </c>
      <c r="C24" s="121" t="s">
        <v>203</v>
      </c>
      <c r="D24" s="126" t="s">
        <v>27</v>
      </c>
      <c r="E24" s="81" t="s">
        <v>28</v>
      </c>
      <c r="F24" s="82">
        <f>F27</f>
        <v>184.04220000000001</v>
      </c>
      <c r="G24" s="89">
        <f>SUM(G25:G28)</f>
        <v>46.147199999999998</v>
      </c>
      <c r="H24" s="89">
        <f>SUM(H25:H28)</f>
        <v>45.965000000000003</v>
      </c>
      <c r="I24" s="89">
        <f>SUM(I25:I28)</f>
        <v>45.965000000000003</v>
      </c>
      <c r="J24" s="89">
        <f>SUM(J25:J28)</f>
        <v>45.965000000000003</v>
      </c>
    </row>
    <row r="25" spans="1:10" ht="23.25" customHeight="1">
      <c r="A25" s="125"/>
      <c r="B25" s="121"/>
      <c r="C25" s="121"/>
      <c r="D25" s="126"/>
      <c r="E25" s="83" t="s">
        <v>29</v>
      </c>
      <c r="F25" s="84"/>
      <c r="G25" s="85"/>
      <c r="H25" s="85"/>
      <c r="I25" s="85"/>
      <c r="J25" s="87"/>
    </row>
    <row r="26" spans="1:10" ht="23.25" customHeight="1">
      <c r="A26" s="125"/>
      <c r="B26" s="121"/>
      <c r="C26" s="121"/>
      <c r="D26" s="126"/>
      <c r="E26" s="83" t="s">
        <v>30</v>
      </c>
      <c r="F26" s="84"/>
      <c r="G26" s="85"/>
      <c r="H26" s="85"/>
      <c r="I26" s="85"/>
      <c r="J26" s="87"/>
    </row>
    <row r="27" spans="1:10" ht="23.25" customHeight="1">
      <c r="A27" s="125"/>
      <c r="B27" s="121"/>
      <c r="C27" s="121"/>
      <c r="D27" s="126"/>
      <c r="E27" s="83" t="s">
        <v>31</v>
      </c>
      <c r="F27" s="84">
        <f>G27+H27+I27+J27</f>
        <v>184.04220000000001</v>
      </c>
      <c r="G27" s="90">
        <v>46.147199999999998</v>
      </c>
      <c r="H27" s="90">
        <v>45.965000000000003</v>
      </c>
      <c r="I27" s="90">
        <v>45.965000000000003</v>
      </c>
      <c r="J27" s="90">
        <v>45.965000000000003</v>
      </c>
    </row>
    <row r="28" spans="1:10" ht="23.25" customHeight="1">
      <c r="A28" s="125"/>
      <c r="B28" s="121"/>
      <c r="C28" s="121"/>
      <c r="D28" s="126"/>
      <c r="E28" s="88" t="s">
        <v>32</v>
      </c>
      <c r="F28" s="84"/>
      <c r="G28" s="85"/>
      <c r="H28" s="85"/>
      <c r="I28" s="85"/>
      <c r="J28" s="87"/>
    </row>
    <row r="29" spans="1:10" ht="23.25" customHeight="1">
      <c r="A29" s="125" t="s">
        <v>206</v>
      </c>
      <c r="B29" s="121" t="s">
        <v>38</v>
      </c>
      <c r="C29" s="121" t="s">
        <v>203</v>
      </c>
      <c r="D29" s="126" t="s">
        <v>27</v>
      </c>
      <c r="E29" s="81" t="s">
        <v>28</v>
      </c>
      <c r="F29" s="82">
        <f>F32</f>
        <v>551.58000000000004</v>
      </c>
      <c r="G29" s="89">
        <f>SUM(G30:G33)</f>
        <v>137.89500000000001</v>
      </c>
      <c r="H29" s="89">
        <f>SUM(H30:H33)</f>
        <v>137.89500000000001</v>
      </c>
      <c r="I29" s="89">
        <f>SUM(I30:I33)</f>
        <v>137.89500000000001</v>
      </c>
      <c r="J29" s="89">
        <f>SUM(J30:J33)</f>
        <v>137.89500000000001</v>
      </c>
    </row>
    <row r="30" spans="1:10" ht="23.25" customHeight="1">
      <c r="A30" s="125"/>
      <c r="B30" s="121"/>
      <c r="C30" s="121"/>
      <c r="D30" s="126"/>
      <c r="E30" s="83" t="s">
        <v>29</v>
      </c>
      <c r="F30" s="84"/>
      <c r="G30" s="85"/>
      <c r="H30" s="85"/>
      <c r="I30" s="85"/>
      <c r="J30" s="87"/>
    </row>
    <row r="31" spans="1:10" ht="23.25" customHeight="1">
      <c r="A31" s="125"/>
      <c r="B31" s="121"/>
      <c r="C31" s="121"/>
      <c r="D31" s="126"/>
      <c r="E31" s="83" t="s">
        <v>30</v>
      </c>
      <c r="F31" s="84"/>
      <c r="G31" s="85"/>
      <c r="H31" s="85"/>
      <c r="I31" s="85"/>
      <c r="J31" s="87"/>
    </row>
    <row r="32" spans="1:10" ht="23.25" customHeight="1">
      <c r="A32" s="125"/>
      <c r="B32" s="121"/>
      <c r="C32" s="121"/>
      <c r="D32" s="126"/>
      <c r="E32" s="83" t="s">
        <v>31</v>
      </c>
      <c r="F32" s="84">
        <f>G32+H32+I32+J32</f>
        <v>551.58000000000004</v>
      </c>
      <c r="G32" s="90">
        <v>137.89500000000001</v>
      </c>
      <c r="H32" s="90">
        <v>137.89500000000001</v>
      </c>
      <c r="I32" s="90">
        <v>137.89500000000001</v>
      </c>
      <c r="J32" s="90">
        <v>137.89500000000001</v>
      </c>
    </row>
    <row r="33" spans="1:10" ht="23.25" customHeight="1">
      <c r="A33" s="125"/>
      <c r="B33" s="121"/>
      <c r="C33" s="121"/>
      <c r="D33" s="126"/>
      <c r="E33" s="88" t="s">
        <v>32</v>
      </c>
      <c r="F33" s="84"/>
      <c r="G33" s="85"/>
      <c r="H33" s="85"/>
      <c r="I33" s="85"/>
      <c r="J33" s="87"/>
    </row>
    <row r="34" spans="1:10" ht="23.25" customHeight="1">
      <c r="A34" s="125" t="s">
        <v>207</v>
      </c>
      <c r="B34" s="121" t="s">
        <v>208</v>
      </c>
      <c r="C34" s="121" t="s">
        <v>203</v>
      </c>
      <c r="D34" s="126" t="s">
        <v>27</v>
      </c>
      <c r="E34" s="81" t="s">
        <v>28</v>
      </c>
      <c r="F34" s="89">
        <f>SUM(F35:F38)</f>
        <v>408.48</v>
      </c>
      <c r="G34" s="89">
        <f>SUM(G35:G38)</f>
        <v>102.12</v>
      </c>
      <c r="H34" s="89">
        <f>SUM(H35:H38)</f>
        <v>102.12</v>
      </c>
      <c r="I34" s="89">
        <f>SUM(I35:I38)</f>
        <v>102.12</v>
      </c>
      <c r="J34" s="89">
        <f>SUM(J35:J38)</f>
        <v>102.12</v>
      </c>
    </row>
    <row r="35" spans="1:10" ht="23.25" customHeight="1">
      <c r="A35" s="125"/>
      <c r="B35" s="121"/>
      <c r="C35" s="121"/>
      <c r="D35" s="126"/>
      <c r="E35" s="83" t="s">
        <v>29</v>
      </c>
      <c r="F35" s="84"/>
      <c r="G35" s="85"/>
      <c r="H35" s="85"/>
      <c r="I35" s="85"/>
      <c r="J35" s="87"/>
    </row>
    <row r="36" spans="1:10" ht="23.25" customHeight="1">
      <c r="A36" s="125"/>
      <c r="B36" s="121"/>
      <c r="C36" s="121"/>
      <c r="D36" s="126"/>
      <c r="E36" s="83" t="s">
        <v>30</v>
      </c>
      <c r="F36" s="84"/>
      <c r="G36" s="85"/>
      <c r="H36" s="85"/>
      <c r="I36" s="85"/>
      <c r="J36" s="87"/>
    </row>
    <row r="37" spans="1:10" ht="23.25" customHeight="1">
      <c r="A37" s="125"/>
      <c r="B37" s="121"/>
      <c r="C37" s="121"/>
      <c r="D37" s="126"/>
      <c r="E37" s="83" t="s">
        <v>31</v>
      </c>
      <c r="F37" s="84">
        <f>G37+H37+I37+J37</f>
        <v>408.48</v>
      </c>
      <c r="G37" s="90">
        <v>102.12</v>
      </c>
      <c r="H37" s="90">
        <v>102.12</v>
      </c>
      <c r="I37" s="90">
        <v>102.12</v>
      </c>
      <c r="J37" s="90">
        <v>102.12</v>
      </c>
    </row>
    <row r="38" spans="1:10" ht="23.25" customHeight="1">
      <c r="A38" s="125"/>
      <c r="B38" s="121"/>
      <c r="C38" s="121"/>
      <c r="D38" s="126"/>
      <c r="E38" s="88" t="s">
        <v>32</v>
      </c>
      <c r="F38" s="84"/>
      <c r="G38" s="85"/>
      <c r="H38" s="85"/>
      <c r="I38" s="85"/>
      <c r="J38" s="87"/>
    </row>
    <row r="39" spans="1:10" ht="23.25" customHeight="1">
      <c r="A39" s="125" t="s">
        <v>209</v>
      </c>
      <c r="B39" s="121" t="s">
        <v>44</v>
      </c>
      <c r="C39" s="121" t="s">
        <v>210</v>
      </c>
      <c r="D39" s="126" t="s">
        <v>27</v>
      </c>
      <c r="E39" s="81" t="s">
        <v>28</v>
      </c>
      <c r="F39" s="89">
        <f>SUM(F40:F43)</f>
        <v>95.516999999999996</v>
      </c>
      <c r="G39" s="89">
        <f>SUM(G40:G43)</f>
        <v>63</v>
      </c>
      <c r="H39" s="89">
        <f>SUM(H40:H43)</f>
        <v>32.517000000000003</v>
      </c>
      <c r="I39" s="89">
        <f>SUM(I40:I43)</f>
        <v>0</v>
      </c>
      <c r="J39" s="89">
        <f>SUM(J40:J43)</f>
        <v>0</v>
      </c>
    </row>
    <row r="40" spans="1:10" ht="23.25" customHeight="1">
      <c r="A40" s="125"/>
      <c r="B40" s="121"/>
      <c r="C40" s="121"/>
      <c r="D40" s="126"/>
      <c r="E40" s="83" t="s">
        <v>29</v>
      </c>
      <c r="F40" s="84"/>
      <c r="G40" s="85"/>
      <c r="H40" s="85"/>
      <c r="I40" s="85"/>
      <c r="J40" s="87"/>
    </row>
    <row r="41" spans="1:10" ht="23.25" customHeight="1">
      <c r="A41" s="125"/>
      <c r="B41" s="121"/>
      <c r="C41" s="121"/>
      <c r="D41" s="126"/>
      <c r="E41" s="83" t="s">
        <v>30</v>
      </c>
      <c r="F41" s="84"/>
      <c r="G41" s="85"/>
      <c r="H41" s="85"/>
      <c r="I41" s="85"/>
      <c r="J41" s="87"/>
    </row>
    <row r="42" spans="1:10" ht="23.25" customHeight="1">
      <c r="A42" s="125"/>
      <c r="B42" s="121"/>
      <c r="C42" s="121"/>
      <c r="D42" s="126"/>
      <c r="E42" s="83" t="s">
        <v>31</v>
      </c>
      <c r="F42" s="84">
        <f>G42+H42+I42+J42</f>
        <v>95.516999999999996</v>
      </c>
      <c r="G42" s="90">
        <v>63</v>
      </c>
      <c r="H42" s="90">
        <v>32.517000000000003</v>
      </c>
      <c r="I42" s="90">
        <v>0</v>
      </c>
      <c r="J42" s="90">
        <v>0</v>
      </c>
    </row>
    <row r="43" spans="1:10" ht="23.25" customHeight="1">
      <c r="A43" s="125"/>
      <c r="B43" s="121"/>
      <c r="C43" s="121"/>
      <c r="D43" s="126"/>
      <c r="E43" s="88" t="s">
        <v>32</v>
      </c>
      <c r="F43" s="84"/>
      <c r="G43" s="85"/>
      <c r="H43" s="85"/>
      <c r="I43" s="85"/>
      <c r="J43" s="87"/>
    </row>
    <row r="44" spans="1:10" ht="23.25" customHeight="1">
      <c r="A44" s="125" t="s">
        <v>211</v>
      </c>
      <c r="B44" s="121" t="s">
        <v>212</v>
      </c>
      <c r="C44" s="121" t="s">
        <v>203</v>
      </c>
      <c r="D44" s="126" t="s">
        <v>27</v>
      </c>
      <c r="E44" s="81" t="s">
        <v>28</v>
      </c>
      <c r="F44" s="89">
        <f>SUM(F45:F48)</f>
        <v>476.70000000000005</v>
      </c>
      <c r="G44" s="89">
        <f>SUM(G45:G48)</f>
        <v>89.1</v>
      </c>
      <c r="H44" s="89">
        <f>SUM(H45:H48)</f>
        <v>216</v>
      </c>
      <c r="I44" s="89">
        <f>SUM(I45:I48)</f>
        <v>85.8</v>
      </c>
      <c r="J44" s="89">
        <f>SUM(J45:J48)</f>
        <v>85.8</v>
      </c>
    </row>
    <row r="45" spans="1:10" ht="23.25" customHeight="1">
      <c r="A45" s="125"/>
      <c r="B45" s="121"/>
      <c r="C45" s="121"/>
      <c r="D45" s="126"/>
      <c r="E45" s="83" t="s">
        <v>29</v>
      </c>
      <c r="F45" s="84"/>
      <c r="G45" s="85"/>
      <c r="H45" s="85"/>
      <c r="I45" s="85"/>
      <c r="J45" s="85"/>
    </row>
    <row r="46" spans="1:10" ht="23.25" customHeight="1">
      <c r="A46" s="125"/>
      <c r="B46" s="121"/>
      <c r="C46" s="121"/>
      <c r="D46" s="126"/>
      <c r="E46" s="83" t="s">
        <v>30</v>
      </c>
      <c r="F46" s="84"/>
      <c r="G46" s="85"/>
      <c r="H46" s="85"/>
      <c r="I46" s="85"/>
      <c r="J46" s="85"/>
    </row>
    <row r="47" spans="1:10" ht="23.25" customHeight="1">
      <c r="A47" s="125"/>
      <c r="B47" s="121"/>
      <c r="C47" s="121"/>
      <c r="D47" s="126"/>
      <c r="E47" s="83" t="s">
        <v>31</v>
      </c>
      <c r="F47" s="84">
        <f>G47+H47+I47+J47</f>
        <v>476.70000000000005</v>
      </c>
      <c r="G47" s="90">
        <f>G52+G57</f>
        <v>89.1</v>
      </c>
      <c r="H47" s="90">
        <f>H52+H57</f>
        <v>216</v>
      </c>
      <c r="I47" s="90">
        <f>I52+I57</f>
        <v>85.8</v>
      </c>
      <c r="J47" s="90">
        <f>J52+J57</f>
        <v>85.8</v>
      </c>
    </row>
    <row r="48" spans="1:10" ht="23.25" customHeight="1">
      <c r="A48" s="125"/>
      <c r="B48" s="121"/>
      <c r="C48" s="121"/>
      <c r="D48" s="126"/>
      <c r="E48" s="88" t="s">
        <v>32</v>
      </c>
      <c r="F48" s="84"/>
      <c r="G48" s="85"/>
      <c r="H48" s="86"/>
      <c r="I48" s="86"/>
      <c r="J48" s="87"/>
    </row>
    <row r="49" spans="1:10" ht="23.25" customHeight="1">
      <c r="A49" s="127" t="s">
        <v>213</v>
      </c>
      <c r="B49" s="121" t="s">
        <v>46</v>
      </c>
      <c r="C49" s="121" t="s">
        <v>198</v>
      </c>
      <c r="D49" s="126" t="s">
        <v>27</v>
      </c>
      <c r="E49" s="81" t="s">
        <v>28</v>
      </c>
      <c r="F49" s="89">
        <f>SUM(F50:F53)</f>
        <v>89.1</v>
      </c>
      <c r="G49" s="89">
        <f>SUM(G50:G53)</f>
        <v>89.1</v>
      </c>
      <c r="H49" s="89">
        <f>SUM(H50:H53)</f>
        <v>0</v>
      </c>
      <c r="I49" s="89">
        <f>SUM(I50:I53)</f>
        <v>0</v>
      </c>
      <c r="J49" s="89">
        <f>SUM(J50:J53)</f>
        <v>0</v>
      </c>
    </row>
    <row r="50" spans="1:10" ht="23.25" customHeight="1">
      <c r="A50" s="127"/>
      <c r="B50" s="121"/>
      <c r="C50" s="121"/>
      <c r="D50" s="126"/>
      <c r="E50" s="83" t="s">
        <v>29</v>
      </c>
      <c r="F50" s="84"/>
      <c r="G50" s="85"/>
      <c r="H50" s="86"/>
      <c r="I50" s="86"/>
      <c r="J50" s="87"/>
    </row>
    <row r="51" spans="1:10" ht="23.25" customHeight="1">
      <c r="A51" s="127"/>
      <c r="B51" s="121"/>
      <c r="C51" s="121"/>
      <c r="D51" s="126"/>
      <c r="E51" s="83" t="s">
        <v>30</v>
      </c>
      <c r="F51" s="84"/>
      <c r="G51" s="85"/>
      <c r="H51" s="86"/>
      <c r="I51" s="86"/>
      <c r="J51" s="87"/>
    </row>
    <row r="52" spans="1:10" ht="23.25" customHeight="1">
      <c r="A52" s="127"/>
      <c r="B52" s="121"/>
      <c r="C52" s="121"/>
      <c r="D52" s="126"/>
      <c r="E52" s="83" t="s">
        <v>31</v>
      </c>
      <c r="F52" s="84">
        <f>G52+H52+I52+J52</f>
        <v>89.1</v>
      </c>
      <c r="G52" s="90">
        <v>89.1</v>
      </c>
      <c r="H52" s="92">
        <v>0</v>
      </c>
      <c r="I52" s="92">
        <v>0</v>
      </c>
      <c r="J52" s="92">
        <v>0</v>
      </c>
    </row>
    <row r="53" spans="1:10" ht="23.25" customHeight="1">
      <c r="A53" s="127"/>
      <c r="B53" s="121"/>
      <c r="C53" s="121"/>
      <c r="D53" s="126"/>
      <c r="E53" s="88" t="s">
        <v>32</v>
      </c>
      <c r="F53" s="84"/>
      <c r="G53" s="85"/>
      <c r="H53" s="86"/>
      <c r="I53" s="86"/>
      <c r="J53" s="87"/>
    </row>
    <row r="54" spans="1:10" ht="23.25" customHeight="1">
      <c r="A54" s="127" t="s">
        <v>214</v>
      </c>
      <c r="B54" s="121" t="s">
        <v>215</v>
      </c>
      <c r="C54" s="121" t="s">
        <v>216</v>
      </c>
      <c r="D54" s="126" t="s">
        <v>27</v>
      </c>
      <c r="E54" s="81" t="s">
        <v>28</v>
      </c>
      <c r="F54" s="89">
        <f>SUM(F55:F58)</f>
        <v>387.6</v>
      </c>
      <c r="G54" s="89">
        <f>SUM(G55:G58)</f>
        <v>0</v>
      </c>
      <c r="H54" s="89">
        <f>SUM(H55:H58)</f>
        <v>216</v>
      </c>
      <c r="I54" s="89">
        <f>SUM(I55:I58)</f>
        <v>85.8</v>
      </c>
      <c r="J54" s="89">
        <f>SUM(J55:J58)</f>
        <v>85.8</v>
      </c>
    </row>
    <row r="55" spans="1:10" ht="23.25" customHeight="1">
      <c r="A55" s="127"/>
      <c r="B55" s="121"/>
      <c r="C55" s="121"/>
      <c r="D55" s="126"/>
      <c r="E55" s="83" t="s">
        <v>29</v>
      </c>
      <c r="F55" s="84"/>
      <c r="G55" s="85"/>
      <c r="H55" s="86"/>
      <c r="I55" s="86"/>
      <c r="J55" s="87"/>
    </row>
    <row r="56" spans="1:10" ht="23.25" customHeight="1">
      <c r="A56" s="127"/>
      <c r="B56" s="121"/>
      <c r="C56" s="121"/>
      <c r="D56" s="126"/>
      <c r="E56" s="83" t="s">
        <v>30</v>
      </c>
      <c r="F56" s="84"/>
      <c r="G56" s="85"/>
      <c r="H56" s="86"/>
      <c r="I56" s="86"/>
      <c r="J56" s="87"/>
    </row>
    <row r="57" spans="1:10" ht="23.25" customHeight="1">
      <c r="A57" s="127"/>
      <c r="B57" s="121"/>
      <c r="C57" s="121"/>
      <c r="D57" s="126"/>
      <c r="E57" s="83" t="s">
        <v>31</v>
      </c>
      <c r="F57" s="84">
        <f>G57+H57+I57+J57</f>
        <v>387.6</v>
      </c>
      <c r="G57" s="92">
        <v>0</v>
      </c>
      <c r="H57" s="90">
        <v>216</v>
      </c>
      <c r="I57" s="90">
        <v>85.8</v>
      </c>
      <c r="J57" s="90">
        <v>85.8</v>
      </c>
    </row>
    <row r="58" spans="1:10" ht="23.25" customHeight="1">
      <c r="A58" s="127"/>
      <c r="B58" s="121"/>
      <c r="C58" s="121"/>
      <c r="D58" s="126"/>
      <c r="E58" s="88" t="s">
        <v>32</v>
      </c>
      <c r="F58" s="84"/>
      <c r="G58" s="85"/>
      <c r="H58" s="86"/>
      <c r="I58" s="86"/>
      <c r="J58" s="87"/>
    </row>
    <row r="59" spans="1:10" ht="23.25" customHeight="1">
      <c r="A59" s="125" t="s">
        <v>217</v>
      </c>
      <c r="B59" s="121" t="s">
        <v>48</v>
      </c>
      <c r="C59" s="121" t="s">
        <v>203</v>
      </c>
      <c r="D59" s="126" t="s">
        <v>27</v>
      </c>
      <c r="E59" s="81" t="s">
        <v>28</v>
      </c>
      <c r="F59" s="89">
        <f>SUM(F60:F63)</f>
        <v>427.53143999999998</v>
      </c>
      <c r="G59" s="89">
        <f>SUM(G60:G63)</f>
        <v>70.402439999999999</v>
      </c>
      <c r="H59" s="89">
        <f>SUM(H60:H63)</f>
        <v>114.40600000000001</v>
      </c>
      <c r="I59" s="89">
        <f>SUM(I60:I63)</f>
        <v>118.982</v>
      </c>
      <c r="J59" s="89">
        <f>SUM(J60:J63)</f>
        <v>123.741</v>
      </c>
    </row>
    <row r="60" spans="1:10" ht="23.25" customHeight="1">
      <c r="A60" s="125"/>
      <c r="B60" s="121"/>
      <c r="C60" s="121"/>
      <c r="D60" s="126"/>
      <c r="E60" s="83" t="s">
        <v>29</v>
      </c>
      <c r="F60" s="84"/>
      <c r="G60" s="85"/>
      <c r="H60" s="85"/>
      <c r="I60" s="85"/>
      <c r="J60" s="87"/>
    </row>
    <row r="61" spans="1:10" ht="23.25" customHeight="1">
      <c r="A61" s="125"/>
      <c r="B61" s="121"/>
      <c r="C61" s="121"/>
      <c r="D61" s="126"/>
      <c r="E61" s="83" t="s">
        <v>30</v>
      </c>
      <c r="F61" s="84"/>
      <c r="G61" s="85"/>
      <c r="H61" s="85"/>
      <c r="I61" s="85"/>
      <c r="J61" s="87"/>
    </row>
    <row r="62" spans="1:10" ht="23.25" customHeight="1">
      <c r="A62" s="125"/>
      <c r="B62" s="121"/>
      <c r="C62" s="121"/>
      <c r="D62" s="126"/>
      <c r="E62" s="83" t="s">
        <v>31</v>
      </c>
      <c r="F62" s="84">
        <f>G62+H62+I62+J62</f>
        <v>427.53143999999998</v>
      </c>
      <c r="G62" s="90">
        <v>70.402439999999999</v>
      </c>
      <c r="H62" s="90">
        <v>114.40600000000001</v>
      </c>
      <c r="I62" s="90">
        <v>118.982</v>
      </c>
      <c r="J62" s="90">
        <v>123.741</v>
      </c>
    </row>
    <row r="63" spans="1:10" ht="23.25" customHeight="1">
      <c r="A63" s="125"/>
      <c r="B63" s="121"/>
      <c r="C63" s="121"/>
      <c r="D63" s="126"/>
      <c r="E63" s="88" t="s">
        <v>32</v>
      </c>
      <c r="F63" s="84"/>
      <c r="G63" s="85"/>
      <c r="H63" s="85"/>
      <c r="I63" s="85"/>
      <c r="J63" s="87"/>
    </row>
    <row r="64" spans="1:10" ht="23.25" customHeight="1">
      <c r="A64" s="125" t="s">
        <v>218</v>
      </c>
      <c r="B64" s="121" t="s">
        <v>56</v>
      </c>
      <c r="C64" s="121" t="s">
        <v>203</v>
      </c>
      <c r="D64" s="126" t="s">
        <v>27</v>
      </c>
      <c r="E64" s="81" t="s">
        <v>28</v>
      </c>
      <c r="F64" s="89">
        <f>SUM(F65:F68)</f>
        <v>614.34199999999998</v>
      </c>
      <c r="G64" s="89">
        <f>SUM(G65:G68)</f>
        <v>154.37299999999999</v>
      </c>
      <c r="H64" s="89">
        <f>SUM(H65:H68)</f>
        <v>153.32300000000001</v>
      </c>
      <c r="I64" s="89">
        <f>SUM(I65:I68)</f>
        <v>153.32300000000001</v>
      </c>
      <c r="J64" s="89">
        <f>SUM(J65:J68)</f>
        <v>153.32300000000001</v>
      </c>
    </row>
    <row r="65" spans="1:10" ht="23.25" customHeight="1">
      <c r="A65" s="125"/>
      <c r="B65" s="121"/>
      <c r="C65" s="121"/>
      <c r="D65" s="126"/>
      <c r="E65" s="83" t="s">
        <v>29</v>
      </c>
      <c r="F65" s="84"/>
      <c r="G65" s="85"/>
      <c r="H65" s="85"/>
      <c r="I65" s="85"/>
      <c r="J65" s="85"/>
    </row>
    <row r="66" spans="1:10" ht="23.25" customHeight="1">
      <c r="A66" s="125"/>
      <c r="B66" s="121"/>
      <c r="C66" s="121"/>
      <c r="D66" s="126"/>
      <c r="E66" s="83" t="s">
        <v>30</v>
      </c>
      <c r="F66" s="84"/>
      <c r="G66" s="85"/>
      <c r="H66" s="85"/>
      <c r="I66" s="85"/>
      <c r="J66" s="85"/>
    </row>
    <row r="67" spans="1:10" ht="23.25" customHeight="1">
      <c r="A67" s="125"/>
      <c r="B67" s="121"/>
      <c r="C67" s="121"/>
      <c r="D67" s="126"/>
      <c r="E67" s="83" t="s">
        <v>31</v>
      </c>
      <c r="F67" s="84">
        <f>G67+H67+I67+J67</f>
        <v>614.34199999999998</v>
      </c>
      <c r="G67" s="90">
        <v>154.37299999999999</v>
      </c>
      <c r="H67" s="90">
        <v>153.32300000000001</v>
      </c>
      <c r="I67" s="90">
        <v>153.32300000000001</v>
      </c>
      <c r="J67" s="90">
        <v>153.32300000000001</v>
      </c>
    </row>
    <row r="68" spans="1:10" ht="23.25" customHeight="1">
      <c r="A68" s="125"/>
      <c r="B68" s="121"/>
      <c r="C68" s="121"/>
      <c r="D68" s="126"/>
      <c r="E68" s="88" t="s">
        <v>32</v>
      </c>
      <c r="F68" s="84"/>
      <c r="G68" s="85"/>
      <c r="H68" s="85"/>
      <c r="I68" s="85"/>
      <c r="J68" s="87"/>
    </row>
    <row r="69" spans="1:10" ht="23.25" customHeight="1">
      <c r="A69" s="125" t="s">
        <v>219</v>
      </c>
      <c r="B69" s="121" t="s">
        <v>76</v>
      </c>
      <c r="C69" s="121" t="s">
        <v>203</v>
      </c>
      <c r="D69" s="126" t="s">
        <v>27</v>
      </c>
      <c r="E69" s="81" t="s">
        <v>28</v>
      </c>
      <c r="F69" s="89">
        <f>SUM(F70:F73)</f>
        <v>579.39603999999997</v>
      </c>
      <c r="G69" s="89">
        <f>SUM(G70:G73)</f>
        <v>21.864039999999999</v>
      </c>
      <c r="H69" s="89">
        <f>SUM(H70:H73)</f>
        <v>185.84399999999999</v>
      </c>
      <c r="I69" s="89">
        <f>SUM(I70:I73)</f>
        <v>185.84399999999999</v>
      </c>
      <c r="J69" s="89">
        <f>SUM(J70:J73)</f>
        <v>185.84399999999999</v>
      </c>
    </row>
    <row r="70" spans="1:10" ht="23.25" customHeight="1">
      <c r="A70" s="125"/>
      <c r="B70" s="121"/>
      <c r="C70" s="121"/>
      <c r="D70" s="126"/>
      <c r="E70" s="83" t="s">
        <v>29</v>
      </c>
      <c r="F70" s="84"/>
      <c r="G70" s="85"/>
      <c r="H70" s="85"/>
      <c r="I70" s="85"/>
      <c r="J70" s="87"/>
    </row>
    <row r="71" spans="1:10" ht="23.25" customHeight="1">
      <c r="A71" s="125"/>
      <c r="B71" s="121"/>
      <c r="C71" s="121"/>
      <c r="D71" s="126"/>
      <c r="E71" s="83" t="s">
        <v>30</v>
      </c>
      <c r="F71" s="84"/>
      <c r="G71" s="85"/>
      <c r="H71" s="85"/>
      <c r="I71" s="85"/>
      <c r="J71" s="87"/>
    </row>
    <row r="72" spans="1:10" ht="23.25" customHeight="1">
      <c r="A72" s="125"/>
      <c r="B72" s="121"/>
      <c r="C72" s="121"/>
      <c r="D72" s="126"/>
      <c r="E72" s="83" t="s">
        <v>31</v>
      </c>
      <c r="F72" s="84">
        <f>G72+H72+I72+J72</f>
        <v>579.39603999999997</v>
      </c>
      <c r="G72" s="90">
        <v>21.864039999999999</v>
      </c>
      <c r="H72" s="90">
        <v>185.84399999999999</v>
      </c>
      <c r="I72" s="90">
        <v>185.84399999999999</v>
      </c>
      <c r="J72" s="90">
        <v>185.84399999999999</v>
      </c>
    </row>
    <row r="73" spans="1:10" ht="23.25" customHeight="1">
      <c r="A73" s="125"/>
      <c r="B73" s="121"/>
      <c r="C73" s="121"/>
      <c r="D73" s="126"/>
      <c r="E73" s="88" t="s">
        <v>32</v>
      </c>
      <c r="F73" s="84"/>
      <c r="G73" s="85"/>
      <c r="H73" s="85"/>
      <c r="I73" s="85"/>
      <c r="J73" s="87"/>
    </row>
    <row r="74" spans="1:10" ht="23.25" customHeight="1">
      <c r="A74" s="125" t="s">
        <v>220</v>
      </c>
      <c r="B74" s="121" t="s">
        <v>221</v>
      </c>
      <c r="C74" s="121" t="s">
        <v>203</v>
      </c>
      <c r="D74" s="128" t="s">
        <v>27</v>
      </c>
      <c r="E74" s="81" t="s">
        <v>28</v>
      </c>
      <c r="F74" s="89">
        <f>SUM(F75:F78)</f>
        <v>987.8184</v>
      </c>
      <c r="G74" s="93">
        <f>G77</f>
        <v>193.7244</v>
      </c>
      <c r="H74" s="94">
        <f>H77</f>
        <v>264.69799999999998</v>
      </c>
      <c r="I74" s="94">
        <f>I77</f>
        <v>264.69799999999998</v>
      </c>
      <c r="J74" s="94">
        <f>J77</f>
        <v>264.69799999999998</v>
      </c>
    </row>
    <row r="75" spans="1:10" ht="23.25" customHeight="1">
      <c r="A75" s="125"/>
      <c r="B75" s="121"/>
      <c r="C75" s="121"/>
      <c r="D75" s="128"/>
      <c r="E75" s="83" t="s">
        <v>29</v>
      </c>
      <c r="F75" s="84"/>
      <c r="G75" s="85"/>
      <c r="H75" s="86"/>
      <c r="I75" s="86"/>
      <c r="J75" s="87"/>
    </row>
    <row r="76" spans="1:10" ht="23.25" customHeight="1">
      <c r="A76" s="125"/>
      <c r="B76" s="121"/>
      <c r="C76" s="121"/>
      <c r="D76" s="128"/>
      <c r="E76" s="83" t="s">
        <v>30</v>
      </c>
      <c r="F76" s="84"/>
      <c r="G76" s="85"/>
      <c r="H76" s="86"/>
      <c r="I76" s="86"/>
      <c r="J76" s="87"/>
    </row>
    <row r="77" spans="1:10" ht="23.25" customHeight="1">
      <c r="A77" s="125"/>
      <c r="B77" s="121"/>
      <c r="C77" s="121"/>
      <c r="D77" s="128"/>
      <c r="E77" s="83" t="s">
        <v>31</v>
      </c>
      <c r="F77" s="84">
        <f>G77+H77+I77+J77</f>
        <v>987.8184</v>
      </c>
      <c r="G77" s="95">
        <v>193.7244</v>
      </c>
      <c r="H77" s="95">
        <v>264.69799999999998</v>
      </c>
      <c r="I77" s="95">
        <v>264.69799999999998</v>
      </c>
      <c r="J77" s="95">
        <v>264.69799999999998</v>
      </c>
    </row>
    <row r="78" spans="1:10" ht="23.25" customHeight="1">
      <c r="A78" s="125"/>
      <c r="B78" s="121"/>
      <c r="C78" s="121"/>
      <c r="D78" s="128"/>
      <c r="E78" s="88" t="s">
        <v>32</v>
      </c>
      <c r="F78" s="84"/>
      <c r="G78" s="85"/>
      <c r="H78" s="86"/>
      <c r="I78" s="86"/>
      <c r="J78" s="87"/>
    </row>
    <row r="79" spans="1:10" ht="23.25" customHeight="1">
      <c r="A79" s="125" t="s">
        <v>222</v>
      </c>
      <c r="B79" s="121" t="s">
        <v>180</v>
      </c>
      <c r="C79" s="121" t="s">
        <v>203</v>
      </c>
      <c r="D79" s="121" t="s">
        <v>27</v>
      </c>
      <c r="E79" s="81" t="s">
        <v>28</v>
      </c>
      <c r="F79" s="96">
        <f>F80+F81+F82+F83</f>
        <v>0</v>
      </c>
      <c r="G79" s="89">
        <f>SUM(G80:G83)</f>
        <v>0</v>
      </c>
      <c r="H79" s="89">
        <f>SUM(H80:H83)</f>
        <v>0</v>
      </c>
      <c r="I79" s="89">
        <f>SUM(I80:I83)</f>
        <v>0</v>
      </c>
      <c r="J79" s="89">
        <f>SUM(J80:J83)</f>
        <v>0</v>
      </c>
    </row>
    <row r="80" spans="1:10" ht="23.25" customHeight="1">
      <c r="A80" s="125"/>
      <c r="B80" s="121"/>
      <c r="C80" s="121"/>
      <c r="D80" s="121"/>
      <c r="E80" s="83" t="s">
        <v>29</v>
      </c>
      <c r="F80" s="97"/>
      <c r="G80" s="85"/>
      <c r="H80" s="86"/>
      <c r="I80" s="86"/>
      <c r="J80" s="87"/>
    </row>
    <row r="81" spans="1:10" ht="23.25" customHeight="1">
      <c r="A81" s="125"/>
      <c r="B81" s="121"/>
      <c r="C81" s="121"/>
      <c r="D81" s="121"/>
      <c r="E81" s="83" t="s">
        <v>30</v>
      </c>
      <c r="F81" s="98"/>
      <c r="G81" s="85"/>
      <c r="H81" s="86"/>
      <c r="I81" s="86"/>
      <c r="J81" s="87"/>
    </row>
    <row r="82" spans="1:10" ht="23.25" customHeight="1">
      <c r="A82" s="125"/>
      <c r="B82" s="121"/>
      <c r="C82" s="121"/>
      <c r="D82" s="121"/>
      <c r="E82" s="83" t="s">
        <v>31</v>
      </c>
      <c r="F82" s="84">
        <f>G82+H82+I82+J82</f>
        <v>0</v>
      </c>
      <c r="G82" s="90">
        <v>0</v>
      </c>
      <c r="H82" s="90">
        <v>0</v>
      </c>
      <c r="I82" s="90">
        <v>0</v>
      </c>
      <c r="J82" s="90">
        <v>0</v>
      </c>
    </row>
    <row r="83" spans="1:10" ht="23.25" customHeight="1">
      <c r="A83" s="125"/>
      <c r="B83" s="121"/>
      <c r="C83" s="121"/>
      <c r="D83" s="121"/>
      <c r="E83" s="88" t="s">
        <v>32</v>
      </c>
      <c r="F83" s="98"/>
      <c r="G83" s="85"/>
      <c r="H83" s="86"/>
      <c r="I83" s="86"/>
      <c r="J83" s="87"/>
    </row>
    <row r="84" spans="1:10" ht="23.25" customHeight="1">
      <c r="A84" s="125" t="s">
        <v>223</v>
      </c>
      <c r="B84" s="121" t="s">
        <v>224</v>
      </c>
      <c r="C84" s="121" t="s">
        <v>210</v>
      </c>
      <c r="D84" s="121" t="s">
        <v>27</v>
      </c>
      <c r="E84" s="81" t="s">
        <v>28</v>
      </c>
      <c r="F84" s="89">
        <f>F85+F86+F87+F88</f>
        <v>1575.4434000000001</v>
      </c>
      <c r="G84" s="89">
        <f>G87</f>
        <v>980.48440000000005</v>
      </c>
      <c r="H84" s="89">
        <f>H87</f>
        <v>594.95899999999995</v>
      </c>
      <c r="I84" s="89">
        <f>I87</f>
        <v>0</v>
      </c>
      <c r="J84" s="89">
        <f>J87</f>
        <v>0</v>
      </c>
    </row>
    <row r="85" spans="1:10" ht="23.25" customHeight="1">
      <c r="A85" s="125"/>
      <c r="B85" s="121"/>
      <c r="C85" s="121"/>
      <c r="D85" s="121"/>
      <c r="E85" s="83" t="s">
        <v>29</v>
      </c>
      <c r="F85" s="97"/>
      <c r="G85" s="90"/>
      <c r="H85" s="90"/>
      <c r="I85" s="90"/>
      <c r="J85" s="87"/>
    </row>
    <row r="86" spans="1:10" ht="23.25" customHeight="1">
      <c r="A86" s="125"/>
      <c r="B86" s="121"/>
      <c r="C86" s="121"/>
      <c r="D86" s="121"/>
      <c r="E86" s="83" t="s">
        <v>30</v>
      </c>
      <c r="F86" s="98"/>
      <c r="G86" s="90"/>
      <c r="H86" s="90"/>
      <c r="I86" s="90"/>
      <c r="J86" s="87"/>
    </row>
    <row r="87" spans="1:10" ht="23.25" customHeight="1">
      <c r="A87" s="125"/>
      <c r="B87" s="121"/>
      <c r="C87" s="121"/>
      <c r="D87" s="121"/>
      <c r="E87" s="83" t="s">
        <v>31</v>
      </c>
      <c r="F87" s="84">
        <f>G87+H87+I87+J87</f>
        <v>1575.4434000000001</v>
      </c>
      <c r="G87" s="90">
        <v>980.48440000000005</v>
      </c>
      <c r="H87" s="90">
        <v>594.95899999999995</v>
      </c>
      <c r="I87" s="90">
        <v>0</v>
      </c>
      <c r="J87" s="90">
        <v>0</v>
      </c>
    </row>
    <row r="88" spans="1:10" ht="23.25" customHeight="1">
      <c r="A88" s="125"/>
      <c r="B88" s="121"/>
      <c r="C88" s="121"/>
      <c r="D88" s="121"/>
      <c r="E88" s="88" t="s">
        <v>32</v>
      </c>
      <c r="F88" s="98"/>
      <c r="G88" s="85"/>
      <c r="H88" s="85"/>
      <c r="I88" s="85"/>
      <c r="J88" s="87"/>
    </row>
    <row r="89" spans="1:10" ht="23.25" customHeight="1">
      <c r="A89" s="125" t="s">
        <v>225</v>
      </c>
      <c r="B89" s="129" t="s">
        <v>186</v>
      </c>
      <c r="C89" s="121" t="s">
        <v>203</v>
      </c>
      <c r="D89" s="121" t="s">
        <v>27</v>
      </c>
      <c r="E89" s="81" t="s">
        <v>28</v>
      </c>
      <c r="F89" s="96">
        <f>F90+F91+F92+F93</f>
        <v>3704.9455900000003</v>
      </c>
      <c r="G89" s="96">
        <f>G90+G91+G92+G93</f>
        <v>961.14259000000004</v>
      </c>
      <c r="H89" s="96">
        <f>H90+H91+H92+H93</f>
        <v>914.601</v>
      </c>
      <c r="I89" s="96">
        <f>I90+I91+I92+I93</f>
        <v>914.601</v>
      </c>
      <c r="J89" s="96">
        <f>J90+J91+J92+J93</f>
        <v>914.601</v>
      </c>
    </row>
    <row r="90" spans="1:10" ht="23.25" customHeight="1">
      <c r="A90" s="125"/>
      <c r="B90" s="129"/>
      <c r="C90" s="121"/>
      <c r="D90" s="121"/>
      <c r="E90" s="83" t="s">
        <v>29</v>
      </c>
      <c r="F90" s="97"/>
      <c r="G90" s="85"/>
      <c r="H90" s="86"/>
      <c r="I90" s="86"/>
      <c r="J90" s="87"/>
    </row>
    <row r="91" spans="1:10" ht="23.25" customHeight="1">
      <c r="A91" s="125"/>
      <c r="B91" s="129"/>
      <c r="C91" s="121"/>
      <c r="D91" s="121"/>
      <c r="E91" s="83" t="s">
        <v>30</v>
      </c>
      <c r="F91" s="98"/>
      <c r="G91" s="85"/>
      <c r="H91" s="86"/>
      <c r="I91" s="86"/>
      <c r="J91" s="87"/>
    </row>
    <row r="92" spans="1:10" ht="23.25" customHeight="1">
      <c r="A92" s="125"/>
      <c r="B92" s="129"/>
      <c r="C92" s="121"/>
      <c r="D92" s="121"/>
      <c r="E92" s="99" t="s">
        <v>31</v>
      </c>
      <c r="F92" s="84">
        <f>G92+H92+I92+J92</f>
        <v>3704.9455900000003</v>
      </c>
      <c r="G92" s="90">
        <v>961.14259000000004</v>
      </c>
      <c r="H92" s="90">
        <v>914.601</v>
      </c>
      <c r="I92" s="90">
        <v>914.601</v>
      </c>
      <c r="J92" s="90">
        <v>914.601</v>
      </c>
    </row>
    <row r="93" spans="1:10" ht="23.25" customHeight="1">
      <c r="A93" s="125"/>
      <c r="B93" s="129"/>
      <c r="C93" s="121"/>
      <c r="D93" s="121"/>
      <c r="E93" s="88" t="s">
        <v>32</v>
      </c>
      <c r="F93" s="98"/>
      <c r="G93" s="85"/>
      <c r="H93" s="86"/>
      <c r="I93" s="86"/>
      <c r="J93" s="87"/>
    </row>
    <row r="94" spans="1:10" ht="23.25" customHeight="1">
      <c r="A94" s="121" t="s">
        <v>226</v>
      </c>
      <c r="B94" s="130" t="s">
        <v>227</v>
      </c>
      <c r="C94" s="121" t="s">
        <v>203</v>
      </c>
      <c r="D94" s="121" t="s">
        <v>27</v>
      </c>
      <c r="E94" s="81" t="s">
        <v>28</v>
      </c>
      <c r="F94" s="96">
        <f>F95+F96+F97+F98</f>
        <v>730.59527000000003</v>
      </c>
      <c r="G94" s="96">
        <f>G95+G96+G97+G98</f>
        <v>161.16526999999999</v>
      </c>
      <c r="H94" s="96">
        <f>H95+H96+H97+H98</f>
        <v>189.81</v>
      </c>
      <c r="I94" s="96">
        <f>I95+I96+I97+I98</f>
        <v>189.81</v>
      </c>
      <c r="J94" s="96">
        <f>J95+J96+J97+J98</f>
        <v>189.81</v>
      </c>
    </row>
    <row r="95" spans="1:10" ht="23.25" customHeight="1">
      <c r="A95" s="121"/>
      <c r="B95" s="130"/>
      <c r="C95" s="121"/>
      <c r="D95" s="121"/>
      <c r="E95" s="83" t="s">
        <v>29</v>
      </c>
      <c r="F95" s="98"/>
      <c r="G95" s="85"/>
      <c r="H95" s="86"/>
      <c r="I95" s="86"/>
      <c r="J95" s="87"/>
    </row>
    <row r="96" spans="1:10" ht="23.25" customHeight="1">
      <c r="A96" s="121"/>
      <c r="B96" s="130"/>
      <c r="C96" s="121"/>
      <c r="D96" s="121"/>
      <c r="E96" s="83" t="s">
        <v>30</v>
      </c>
      <c r="F96" s="98"/>
      <c r="G96" s="85"/>
      <c r="H96" s="86"/>
      <c r="I96" s="86"/>
      <c r="J96" s="87"/>
    </row>
    <row r="97" spans="1:10" ht="23.25" customHeight="1">
      <c r="A97" s="121"/>
      <c r="B97" s="130"/>
      <c r="C97" s="121"/>
      <c r="D97" s="121"/>
      <c r="E97" s="99" t="s">
        <v>31</v>
      </c>
      <c r="F97" s="84">
        <f>G97+H97+I97+J97</f>
        <v>730.59527000000003</v>
      </c>
      <c r="G97" s="90">
        <v>161.16526999999999</v>
      </c>
      <c r="H97" s="90">
        <v>189.81</v>
      </c>
      <c r="I97" s="90">
        <v>189.81</v>
      </c>
      <c r="J97" s="90">
        <v>189.81</v>
      </c>
    </row>
    <row r="98" spans="1:10" ht="23.25" customHeight="1">
      <c r="A98" s="121"/>
      <c r="B98" s="130"/>
      <c r="C98" s="121"/>
      <c r="D98" s="121"/>
      <c r="E98" s="88" t="s">
        <v>32</v>
      </c>
      <c r="F98" s="98"/>
      <c r="G98" s="85"/>
      <c r="H98" s="86"/>
      <c r="I98" s="86"/>
      <c r="J98" s="87"/>
    </row>
    <row r="99" spans="1:10" ht="23.25" customHeight="1">
      <c r="A99" s="125">
        <v>2</v>
      </c>
      <c r="B99" s="121" t="s">
        <v>228</v>
      </c>
      <c r="C99" s="121" t="s">
        <v>203</v>
      </c>
      <c r="D99" s="126" t="s">
        <v>27</v>
      </c>
      <c r="E99" s="81" t="s">
        <v>28</v>
      </c>
      <c r="F99" s="82">
        <f>F100+F101+F102+F103</f>
        <v>1999.9769999999999</v>
      </c>
      <c r="G99" s="82">
        <f>G100+G101+G102+G103</f>
        <v>499.97699999999998</v>
      </c>
      <c r="H99" s="82">
        <f>H100+H101+H102+H103</f>
        <v>500</v>
      </c>
      <c r="I99" s="82">
        <f>I100+I101+I102+I103</f>
        <v>500</v>
      </c>
      <c r="J99" s="82">
        <f>J100+J101+J102+J103</f>
        <v>500</v>
      </c>
    </row>
    <row r="100" spans="1:10" ht="23.25" customHeight="1">
      <c r="A100" s="125"/>
      <c r="B100" s="121"/>
      <c r="C100" s="121"/>
      <c r="D100" s="126"/>
      <c r="E100" s="83" t="s">
        <v>29</v>
      </c>
      <c r="F100" s="84"/>
      <c r="G100" s="85"/>
      <c r="H100" s="85"/>
      <c r="I100" s="85"/>
      <c r="J100" s="87"/>
    </row>
    <row r="101" spans="1:10" ht="23.25" customHeight="1">
      <c r="A101" s="125"/>
      <c r="B101" s="121"/>
      <c r="C101" s="121"/>
      <c r="D101" s="126"/>
      <c r="E101" s="83" t="s">
        <v>30</v>
      </c>
      <c r="F101" s="84"/>
      <c r="G101" s="85"/>
      <c r="H101" s="85"/>
      <c r="I101" s="85"/>
      <c r="J101" s="87"/>
    </row>
    <row r="102" spans="1:10" ht="23.25" customHeight="1">
      <c r="A102" s="125"/>
      <c r="B102" s="121"/>
      <c r="C102" s="121"/>
      <c r="D102" s="126"/>
      <c r="E102" s="83" t="s">
        <v>31</v>
      </c>
      <c r="F102" s="84">
        <f>F107</f>
        <v>1999.9769999999999</v>
      </c>
      <c r="G102" s="84">
        <f>G107</f>
        <v>499.97699999999998</v>
      </c>
      <c r="H102" s="84">
        <f>H107</f>
        <v>500</v>
      </c>
      <c r="I102" s="84">
        <f>I107</f>
        <v>500</v>
      </c>
      <c r="J102" s="84">
        <f>J107</f>
        <v>500</v>
      </c>
    </row>
    <row r="103" spans="1:10" ht="23.25" customHeight="1">
      <c r="A103" s="125"/>
      <c r="B103" s="121"/>
      <c r="C103" s="121"/>
      <c r="D103" s="126"/>
      <c r="E103" s="88" t="s">
        <v>32</v>
      </c>
      <c r="F103" s="84"/>
      <c r="G103" s="85"/>
      <c r="H103" s="85"/>
      <c r="I103" s="85"/>
      <c r="J103" s="87"/>
    </row>
    <row r="104" spans="1:10" ht="23.25" customHeight="1">
      <c r="A104" s="125" t="s">
        <v>229</v>
      </c>
      <c r="B104" s="121" t="s">
        <v>230</v>
      </c>
      <c r="C104" s="121" t="s">
        <v>203</v>
      </c>
      <c r="D104" s="126" t="s">
        <v>27</v>
      </c>
      <c r="E104" s="81" t="s">
        <v>28</v>
      </c>
      <c r="F104" s="89">
        <f>F108+F107+F106+F105</f>
        <v>1999.9769999999999</v>
      </c>
      <c r="G104" s="89">
        <f>G108+G107+G106+G105</f>
        <v>499.97699999999998</v>
      </c>
      <c r="H104" s="89">
        <f>H108+H107+H106+H105</f>
        <v>500</v>
      </c>
      <c r="I104" s="89">
        <f>I108+I107+I106+I105</f>
        <v>500</v>
      </c>
      <c r="J104" s="89">
        <f>J108+J107+J106+J105</f>
        <v>500</v>
      </c>
    </row>
    <row r="105" spans="1:10" ht="23.25" customHeight="1">
      <c r="A105" s="125"/>
      <c r="B105" s="121"/>
      <c r="C105" s="121"/>
      <c r="D105" s="126"/>
      <c r="E105" s="83" t="s">
        <v>29</v>
      </c>
      <c r="F105" s="84"/>
      <c r="G105" s="85"/>
      <c r="H105" s="85"/>
      <c r="I105" s="85"/>
      <c r="J105" s="87"/>
    </row>
    <row r="106" spans="1:10" ht="23.25" customHeight="1">
      <c r="A106" s="125"/>
      <c r="B106" s="121"/>
      <c r="C106" s="121"/>
      <c r="D106" s="126"/>
      <c r="E106" s="83" t="s">
        <v>30</v>
      </c>
      <c r="F106" s="84"/>
      <c r="G106" s="85"/>
      <c r="H106" s="86"/>
      <c r="I106" s="86"/>
      <c r="J106" s="87"/>
    </row>
    <row r="107" spans="1:10" ht="23.25" customHeight="1">
      <c r="A107" s="125"/>
      <c r="B107" s="121"/>
      <c r="C107" s="121"/>
      <c r="D107" s="126"/>
      <c r="E107" s="83" t="s">
        <v>31</v>
      </c>
      <c r="F107" s="84">
        <f>G107+H107+I107+J107</f>
        <v>1999.9769999999999</v>
      </c>
      <c r="G107" s="90">
        <v>499.97699999999998</v>
      </c>
      <c r="H107" s="90">
        <v>500</v>
      </c>
      <c r="I107" s="90">
        <v>500</v>
      </c>
      <c r="J107" s="90">
        <v>500</v>
      </c>
    </row>
    <row r="108" spans="1:10" ht="22.7" customHeight="1">
      <c r="A108" s="125"/>
      <c r="B108" s="121"/>
      <c r="C108" s="121"/>
      <c r="D108" s="126"/>
      <c r="E108" s="88" t="s">
        <v>32</v>
      </c>
      <c r="F108" s="100"/>
      <c r="G108" s="85"/>
      <c r="H108" s="86"/>
      <c r="I108" s="86"/>
      <c r="J108" s="87"/>
    </row>
    <row r="109" spans="1:10" ht="23.25" customHeight="1">
      <c r="A109" s="125">
        <v>3</v>
      </c>
      <c r="B109" s="121" t="s">
        <v>231</v>
      </c>
      <c r="C109" s="121" t="s">
        <v>203</v>
      </c>
      <c r="D109" s="121" t="s">
        <v>232</v>
      </c>
      <c r="E109" s="81" t="s">
        <v>28</v>
      </c>
      <c r="F109" s="82">
        <f>F110+F111+F112+F113</f>
        <v>4818.5079999999998</v>
      </c>
      <c r="G109" s="82">
        <f>G110+G111+G112+G113</f>
        <v>1224.3130000000001</v>
      </c>
      <c r="H109" s="82">
        <f>H110+H111+H112+H113</f>
        <v>2625.3450000000003</v>
      </c>
      <c r="I109" s="82">
        <f>I110+I111+I112+I113</f>
        <v>621.9</v>
      </c>
      <c r="J109" s="82">
        <f>J110+J111+J112+J113</f>
        <v>346.95</v>
      </c>
    </row>
    <row r="110" spans="1:10" ht="18.600000000000001" customHeight="1">
      <c r="A110" s="125"/>
      <c r="B110" s="121"/>
      <c r="C110" s="121"/>
      <c r="D110" s="121"/>
      <c r="E110" s="83" t="s">
        <v>29</v>
      </c>
      <c r="F110" s="84"/>
      <c r="G110" s="85"/>
      <c r="H110" s="85"/>
      <c r="I110" s="85"/>
      <c r="J110" s="87"/>
    </row>
    <row r="111" spans="1:10" ht="18.600000000000001" customHeight="1">
      <c r="A111" s="125"/>
      <c r="B111" s="121"/>
      <c r="C111" s="121"/>
      <c r="D111" s="121"/>
      <c r="E111" s="83" t="s">
        <v>30</v>
      </c>
      <c r="F111" s="84"/>
      <c r="G111" s="85"/>
      <c r="H111" s="85"/>
      <c r="I111" s="85"/>
      <c r="J111" s="87"/>
    </row>
    <row r="112" spans="1:10" ht="18.600000000000001" customHeight="1">
      <c r="A112" s="125"/>
      <c r="B112" s="121"/>
      <c r="C112" s="121"/>
      <c r="D112" s="121"/>
      <c r="E112" s="83" t="s">
        <v>31</v>
      </c>
      <c r="F112" s="84">
        <f>G112+H112+I112+J112</f>
        <v>4818.5079999999998</v>
      </c>
      <c r="G112" s="90">
        <f>G117</f>
        <v>1224.3130000000001</v>
      </c>
      <c r="H112" s="90">
        <f>H117</f>
        <v>2625.3450000000003</v>
      </c>
      <c r="I112" s="90">
        <f>I117</f>
        <v>621.9</v>
      </c>
      <c r="J112" s="90">
        <f>J117</f>
        <v>346.95</v>
      </c>
    </row>
    <row r="113" spans="1:11" ht="128.65" customHeight="1">
      <c r="A113" s="125"/>
      <c r="B113" s="121"/>
      <c r="C113" s="121"/>
      <c r="D113" s="121"/>
      <c r="E113" s="88" t="s">
        <v>32</v>
      </c>
      <c r="F113" s="84"/>
      <c r="G113" s="85"/>
      <c r="H113" s="85"/>
      <c r="I113" s="85"/>
      <c r="J113" s="87"/>
    </row>
    <row r="114" spans="1:11" ht="23.25" customHeight="1">
      <c r="A114" s="125" t="s">
        <v>233</v>
      </c>
      <c r="B114" s="121" t="s">
        <v>234</v>
      </c>
      <c r="C114" s="121" t="s">
        <v>203</v>
      </c>
      <c r="D114" s="121" t="s">
        <v>232</v>
      </c>
      <c r="E114" s="81" t="s">
        <v>28</v>
      </c>
      <c r="F114" s="82">
        <f>F115+F116+F117+F118</f>
        <v>4818.5079999999998</v>
      </c>
      <c r="G114" s="82">
        <f>G115+G116+G117+G118</f>
        <v>1224.3130000000001</v>
      </c>
      <c r="H114" s="82">
        <f>H115+H116+H117+H118</f>
        <v>2625.3450000000003</v>
      </c>
      <c r="I114" s="82">
        <f>I115+I116+I117+I118</f>
        <v>621.9</v>
      </c>
      <c r="J114" s="82">
        <f>J115+J116+J117+J118</f>
        <v>346.95</v>
      </c>
    </row>
    <row r="115" spans="1:11" ht="23.25" customHeight="1">
      <c r="A115" s="125"/>
      <c r="B115" s="121"/>
      <c r="C115" s="121"/>
      <c r="D115" s="121"/>
      <c r="E115" s="83" t="s">
        <v>29</v>
      </c>
      <c r="F115" s="84"/>
      <c r="G115" s="85"/>
      <c r="H115" s="85"/>
      <c r="I115" s="85"/>
      <c r="J115" s="87"/>
    </row>
    <row r="116" spans="1:11" ht="23.25" customHeight="1">
      <c r="A116" s="125"/>
      <c r="B116" s="121"/>
      <c r="C116" s="121"/>
      <c r="D116" s="121"/>
      <c r="E116" s="83" t="s">
        <v>30</v>
      </c>
      <c r="F116" s="84"/>
      <c r="G116" s="85"/>
      <c r="H116" s="85"/>
      <c r="I116" s="85"/>
      <c r="J116" s="87"/>
    </row>
    <row r="117" spans="1:11" ht="23.25" customHeight="1">
      <c r="A117" s="125"/>
      <c r="B117" s="121"/>
      <c r="C117" s="121"/>
      <c r="D117" s="121"/>
      <c r="E117" s="83" t="s">
        <v>31</v>
      </c>
      <c r="F117" s="84">
        <f>G117+H117+I117+J117</f>
        <v>4818.5079999999998</v>
      </c>
      <c r="G117" s="90">
        <v>1224.3130000000001</v>
      </c>
      <c r="H117" s="90">
        <f>50.112+2275.233+300</f>
        <v>2625.3450000000003</v>
      </c>
      <c r="I117" s="90">
        <f>621.9</f>
        <v>621.9</v>
      </c>
      <c r="J117" s="90">
        <f>346.95</f>
        <v>346.95</v>
      </c>
      <c r="K117" s="87" t="s">
        <v>235</v>
      </c>
    </row>
    <row r="118" spans="1:11" ht="115.35" customHeight="1">
      <c r="A118" s="125"/>
      <c r="B118" s="121"/>
      <c r="C118" s="121"/>
      <c r="D118" s="121"/>
      <c r="E118" s="88" t="s">
        <v>32</v>
      </c>
      <c r="F118" s="100"/>
      <c r="G118" s="85"/>
      <c r="H118" s="86"/>
      <c r="I118" s="86"/>
      <c r="J118" s="87"/>
    </row>
    <row r="119" spans="1:11" ht="23.25" customHeight="1">
      <c r="A119" s="125">
        <v>4</v>
      </c>
      <c r="B119" s="121" t="s">
        <v>236</v>
      </c>
      <c r="C119" s="121" t="s">
        <v>203</v>
      </c>
      <c r="D119" s="121" t="s">
        <v>27</v>
      </c>
      <c r="E119" s="81" t="s">
        <v>28</v>
      </c>
      <c r="F119" s="82">
        <f>F120+F121+F122</f>
        <v>1543152.04893</v>
      </c>
      <c r="G119" s="89">
        <f>SUM(G120:G123)</f>
        <v>420828.63893999998</v>
      </c>
      <c r="H119" s="89">
        <f>SUM(H120:H123)</f>
        <v>429714.46299000003</v>
      </c>
      <c r="I119" s="89">
        <f>SUM(I120:I123)</f>
        <v>344774.32699999999</v>
      </c>
      <c r="J119" s="89">
        <f>SUM(J120:J123)</f>
        <v>347834.62000000005</v>
      </c>
    </row>
    <row r="120" spans="1:11" ht="23.25" customHeight="1">
      <c r="A120" s="125"/>
      <c r="B120" s="121"/>
      <c r="C120" s="121"/>
      <c r="D120" s="121"/>
      <c r="E120" s="83" t="s">
        <v>29</v>
      </c>
      <c r="F120" s="101">
        <f t="shared" ref="F120:F122" si="0">G120+H120+I120+J120</f>
        <v>111827.89542999999</v>
      </c>
      <c r="G120" s="101">
        <v>51392.922429999999</v>
      </c>
      <c r="H120" s="101">
        <f>H160+H170+H175+H185</f>
        <v>39453.911</v>
      </c>
      <c r="I120" s="101">
        <f>I160+I170+I175+I185</f>
        <v>10284.835999999999</v>
      </c>
      <c r="J120" s="101">
        <f>J160+J170+J175+J185</f>
        <v>10696.226000000001</v>
      </c>
    </row>
    <row r="121" spans="1:11" ht="23.25" customHeight="1">
      <c r="A121" s="125"/>
      <c r="B121" s="121"/>
      <c r="C121" s="121"/>
      <c r="D121" s="121"/>
      <c r="E121" s="83" t="s">
        <v>30</v>
      </c>
      <c r="F121" s="101">
        <f t="shared" si="0"/>
        <v>1431120.0625</v>
      </c>
      <c r="G121" s="101">
        <v>369258.00550999999</v>
      </c>
      <c r="H121" s="101">
        <f>H131+H136+H141+H146+H151+H156+H166+H181+H186</f>
        <v>390234.17199</v>
      </c>
      <c r="I121" s="101">
        <f>I131+I136+I141+I146+I151+I156+I166+I181+I186</f>
        <v>334489.49099999998</v>
      </c>
      <c r="J121" s="101">
        <f>J131+J136+J141+J146+J151+J156+J166+J181+J186</f>
        <v>337138.39400000003</v>
      </c>
    </row>
    <row r="122" spans="1:11" ht="23.25" customHeight="1">
      <c r="A122" s="125"/>
      <c r="B122" s="121"/>
      <c r="C122" s="121"/>
      <c r="D122" s="121"/>
      <c r="E122" s="83" t="s">
        <v>31</v>
      </c>
      <c r="F122" s="101">
        <f t="shared" si="0"/>
        <v>204.09100000000001</v>
      </c>
      <c r="G122" s="101">
        <f>G132+G137+G142+G147+G157+G167+G182+G187+G152</f>
        <v>177.71100000000001</v>
      </c>
      <c r="H122" s="101">
        <f>H132+H137+H142+H147+H157+H167+H182+H187+H152</f>
        <v>26.38</v>
      </c>
      <c r="I122" s="101">
        <f>I132+I137+I142+I147+I157+I167+I182+I187+I152</f>
        <v>0</v>
      </c>
      <c r="J122" s="101">
        <f>J132+J137+J142+J147+J157+J167+J182+J187+J152</f>
        <v>0</v>
      </c>
    </row>
    <row r="123" spans="1:11" ht="23.25" customHeight="1">
      <c r="A123" s="125"/>
      <c r="B123" s="121"/>
      <c r="C123" s="121"/>
      <c r="D123" s="121"/>
      <c r="E123" s="88" t="s">
        <v>32</v>
      </c>
      <c r="F123" s="84"/>
      <c r="G123" s="85"/>
      <c r="H123" s="86"/>
      <c r="I123" s="86"/>
      <c r="J123" s="86"/>
    </row>
    <row r="124" spans="1:11" ht="23.25" customHeight="1">
      <c r="A124" s="125" t="s">
        <v>237</v>
      </c>
      <c r="B124" s="121" t="s">
        <v>238</v>
      </c>
      <c r="C124" s="121" t="s">
        <v>203</v>
      </c>
      <c r="D124" s="121" t="s">
        <v>27</v>
      </c>
      <c r="E124" s="81" t="s">
        <v>28</v>
      </c>
      <c r="F124" s="89">
        <f>F134+F129</f>
        <v>104401.223</v>
      </c>
      <c r="G124" s="89">
        <f>SUM(G125:G128)</f>
        <v>26226.993999999999</v>
      </c>
      <c r="H124" s="89">
        <f>SUM(H125:H128)</f>
        <v>26075.663</v>
      </c>
      <c r="I124" s="89">
        <f>SUM(I125:I128)</f>
        <v>26049.282999999999</v>
      </c>
      <c r="J124" s="89">
        <f>SUM(J125:J128)</f>
        <v>26049.282999999999</v>
      </c>
    </row>
    <row r="125" spans="1:11" ht="23.25" customHeight="1">
      <c r="A125" s="125"/>
      <c r="B125" s="121"/>
      <c r="C125" s="121"/>
      <c r="D125" s="121"/>
      <c r="E125" s="83" t="s">
        <v>29</v>
      </c>
      <c r="F125" s="82"/>
      <c r="G125" s="85"/>
      <c r="H125" s="85"/>
      <c r="I125" s="85"/>
      <c r="J125" s="87"/>
    </row>
    <row r="126" spans="1:11" ht="23.25" customHeight="1">
      <c r="A126" s="125"/>
      <c r="B126" s="121"/>
      <c r="C126" s="121"/>
      <c r="D126" s="121"/>
      <c r="E126" s="83" t="s">
        <v>30</v>
      </c>
      <c r="F126" s="84">
        <f>G126+H126+I126+J126</f>
        <v>104401.223</v>
      </c>
      <c r="G126" s="84">
        <f>G131+G134</f>
        <v>26226.993999999999</v>
      </c>
      <c r="H126" s="84">
        <f>H131+H134</f>
        <v>26075.663</v>
      </c>
      <c r="I126" s="84">
        <f>I131+I136</f>
        <v>26049.282999999999</v>
      </c>
      <c r="J126" s="84">
        <f>J131+J136</f>
        <v>26049.282999999999</v>
      </c>
    </row>
    <row r="127" spans="1:11" ht="23.25" customHeight="1">
      <c r="A127" s="125"/>
      <c r="B127" s="121"/>
      <c r="C127" s="121"/>
      <c r="D127" s="121"/>
      <c r="E127" s="83" t="s">
        <v>31</v>
      </c>
      <c r="F127" s="82"/>
      <c r="G127" s="85"/>
      <c r="H127" s="85"/>
      <c r="I127" s="85"/>
      <c r="J127" s="87"/>
    </row>
    <row r="128" spans="1:11" ht="23.25" customHeight="1">
      <c r="A128" s="125"/>
      <c r="B128" s="121"/>
      <c r="C128" s="121"/>
      <c r="D128" s="121"/>
      <c r="E128" s="88" t="s">
        <v>32</v>
      </c>
      <c r="F128" s="82"/>
      <c r="G128" s="85"/>
      <c r="H128" s="85"/>
      <c r="I128" s="85"/>
      <c r="J128" s="87"/>
    </row>
    <row r="129" spans="1:10" ht="23.25" customHeight="1">
      <c r="A129" s="127" t="s">
        <v>239</v>
      </c>
      <c r="B129" s="121" t="s">
        <v>99</v>
      </c>
      <c r="C129" s="121" t="s">
        <v>203</v>
      </c>
      <c r="D129" s="121" t="s">
        <v>27</v>
      </c>
      <c r="E129" s="81" t="s">
        <v>28</v>
      </c>
      <c r="F129" s="89">
        <f>SUM(F130:F133)</f>
        <v>90606.2</v>
      </c>
      <c r="G129" s="89">
        <f>SUM(G130:G133)</f>
        <v>22651.55</v>
      </c>
      <c r="H129" s="89">
        <f>SUM(H130:H133)</f>
        <v>22651.55</v>
      </c>
      <c r="I129" s="89">
        <f>SUM(I130:I133)</f>
        <v>22651.55</v>
      </c>
      <c r="J129" s="89">
        <f>SUM(J130:J133)</f>
        <v>22651.55</v>
      </c>
    </row>
    <row r="130" spans="1:10" ht="23.25" customHeight="1">
      <c r="A130" s="127"/>
      <c r="B130" s="121"/>
      <c r="C130" s="121"/>
      <c r="D130" s="121"/>
      <c r="E130" s="83" t="s">
        <v>29</v>
      </c>
      <c r="F130" s="82"/>
      <c r="G130" s="85"/>
      <c r="H130" s="85"/>
      <c r="I130" s="85"/>
      <c r="J130" s="87"/>
    </row>
    <row r="131" spans="1:10" ht="23.25" customHeight="1">
      <c r="A131" s="127"/>
      <c r="B131" s="121"/>
      <c r="C131" s="121"/>
      <c r="D131" s="121"/>
      <c r="E131" s="83" t="s">
        <v>30</v>
      </c>
      <c r="F131" s="84">
        <f>G131+H131+I131+J131</f>
        <v>90606.2</v>
      </c>
      <c r="G131" s="90">
        <v>22651.55</v>
      </c>
      <c r="H131" s="90">
        <v>22651.55</v>
      </c>
      <c r="I131" s="90">
        <v>22651.55</v>
      </c>
      <c r="J131" s="90">
        <v>22651.55</v>
      </c>
    </row>
    <row r="132" spans="1:10" ht="23.25" customHeight="1">
      <c r="A132" s="127"/>
      <c r="B132" s="121"/>
      <c r="C132" s="121"/>
      <c r="D132" s="121"/>
      <c r="E132" s="83" t="s">
        <v>31</v>
      </c>
      <c r="F132" s="82"/>
      <c r="G132" s="85"/>
      <c r="H132" s="86"/>
      <c r="I132" s="86"/>
      <c r="J132" s="87"/>
    </row>
    <row r="133" spans="1:10" ht="23.25" customHeight="1">
      <c r="A133" s="127"/>
      <c r="B133" s="121"/>
      <c r="C133" s="121"/>
      <c r="D133" s="121"/>
      <c r="E133" s="88" t="s">
        <v>32</v>
      </c>
      <c r="F133" s="82"/>
      <c r="G133" s="85"/>
      <c r="H133" s="86"/>
      <c r="I133" s="86"/>
      <c r="J133" s="87"/>
    </row>
    <row r="134" spans="1:10" ht="23.25" customHeight="1">
      <c r="A134" s="127" t="s">
        <v>240</v>
      </c>
      <c r="B134" s="121" t="s">
        <v>101</v>
      </c>
      <c r="C134" s="121" t="s">
        <v>203</v>
      </c>
      <c r="D134" s="121" t="s">
        <v>27</v>
      </c>
      <c r="E134" s="81" t="s">
        <v>28</v>
      </c>
      <c r="F134" s="82">
        <f>F136+F137</f>
        <v>13795.023000000001</v>
      </c>
      <c r="G134" s="89">
        <f>SUM(G135:G138)</f>
        <v>3575.4440000000004</v>
      </c>
      <c r="H134" s="89">
        <f>SUM(H135:H138)</f>
        <v>3424.1130000000003</v>
      </c>
      <c r="I134" s="89">
        <f>SUM(I135:I138)</f>
        <v>3397.7330000000002</v>
      </c>
      <c r="J134" s="89">
        <f>SUM(J135:J138)</f>
        <v>3397.7330000000002</v>
      </c>
    </row>
    <row r="135" spans="1:10" ht="23.25" customHeight="1">
      <c r="A135" s="127"/>
      <c r="B135" s="121"/>
      <c r="C135" s="121"/>
      <c r="D135" s="121"/>
      <c r="E135" s="83" t="s">
        <v>29</v>
      </c>
      <c r="F135" s="82"/>
      <c r="G135" s="85"/>
      <c r="H135" s="85"/>
      <c r="I135" s="85"/>
      <c r="J135" s="87"/>
    </row>
    <row r="136" spans="1:10" ht="23.25" customHeight="1">
      <c r="A136" s="127"/>
      <c r="B136" s="121"/>
      <c r="C136" s="121"/>
      <c r="D136" s="121"/>
      <c r="E136" s="83" t="s">
        <v>30</v>
      </c>
      <c r="F136" s="84">
        <f t="shared" ref="F136:F137" si="1">G136+H136+I136+J136</f>
        <v>13590.932000000001</v>
      </c>
      <c r="G136" s="90">
        <v>3397.7330000000002</v>
      </c>
      <c r="H136" s="90">
        <v>3397.7330000000002</v>
      </c>
      <c r="I136" s="90">
        <v>3397.7330000000002</v>
      </c>
      <c r="J136" s="90">
        <v>3397.7330000000002</v>
      </c>
    </row>
    <row r="137" spans="1:10" ht="23.25" customHeight="1">
      <c r="A137" s="127"/>
      <c r="B137" s="121"/>
      <c r="C137" s="121"/>
      <c r="D137" s="121"/>
      <c r="E137" s="83" t="s">
        <v>31</v>
      </c>
      <c r="F137" s="84">
        <f t="shared" si="1"/>
        <v>204.09100000000001</v>
      </c>
      <c r="G137" s="102">
        <v>177.71100000000001</v>
      </c>
      <c r="H137" s="102">
        <v>26.38</v>
      </c>
      <c r="I137" s="85"/>
      <c r="J137" s="87"/>
    </row>
    <row r="138" spans="1:10" ht="23.25" customHeight="1">
      <c r="A138" s="127"/>
      <c r="B138" s="121"/>
      <c r="C138" s="121"/>
      <c r="D138" s="121"/>
      <c r="E138" s="88" t="s">
        <v>32</v>
      </c>
      <c r="F138" s="82"/>
      <c r="G138" s="85"/>
      <c r="H138" s="85"/>
      <c r="I138" s="85"/>
      <c r="J138" s="87"/>
    </row>
    <row r="139" spans="1:10" ht="23.25" customHeight="1">
      <c r="A139" s="125" t="s">
        <v>241</v>
      </c>
      <c r="B139" s="121" t="s">
        <v>242</v>
      </c>
      <c r="C139" s="121" t="s">
        <v>203</v>
      </c>
      <c r="D139" s="121" t="s">
        <v>27</v>
      </c>
      <c r="E139" s="81" t="s">
        <v>28</v>
      </c>
      <c r="F139" s="89">
        <f>SUM(F140:F143)</f>
        <v>40365.988999999994</v>
      </c>
      <c r="G139" s="89">
        <f>SUM(G140:G143)</f>
        <v>9650.3439999999991</v>
      </c>
      <c r="H139" s="89">
        <f>SUM(H140:H143)</f>
        <v>9839.7160000000003</v>
      </c>
      <c r="I139" s="89">
        <f>SUM(I140:I143)</f>
        <v>10233.297</v>
      </c>
      <c r="J139" s="89">
        <f>SUM(J140:J143)</f>
        <v>10642.632</v>
      </c>
    </row>
    <row r="140" spans="1:10" ht="23.25" customHeight="1">
      <c r="A140" s="125"/>
      <c r="B140" s="121"/>
      <c r="C140" s="121"/>
      <c r="D140" s="121"/>
      <c r="E140" s="83" t="s">
        <v>29</v>
      </c>
      <c r="F140" s="82"/>
      <c r="G140" s="85"/>
      <c r="H140" s="85"/>
      <c r="I140" s="85"/>
      <c r="J140" s="87"/>
    </row>
    <row r="141" spans="1:10" ht="23.25" customHeight="1">
      <c r="A141" s="125"/>
      <c r="B141" s="121"/>
      <c r="C141" s="121"/>
      <c r="D141" s="121"/>
      <c r="E141" s="83" t="s">
        <v>30</v>
      </c>
      <c r="F141" s="84">
        <f>G141+H141+I141+J141</f>
        <v>40365.988999999994</v>
      </c>
      <c r="G141" s="90">
        <v>9650.3439999999991</v>
      </c>
      <c r="H141" s="90">
        <v>9839.7160000000003</v>
      </c>
      <c r="I141" s="90">
        <v>10233.297</v>
      </c>
      <c r="J141" s="90">
        <v>10642.632</v>
      </c>
    </row>
    <row r="142" spans="1:10" ht="23.25" customHeight="1">
      <c r="A142" s="125"/>
      <c r="B142" s="121"/>
      <c r="C142" s="121"/>
      <c r="D142" s="121"/>
      <c r="E142" s="83" t="s">
        <v>31</v>
      </c>
      <c r="F142" s="82"/>
      <c r="G142" s="85"/>
      <c r="H142" s="86"/>
      <c r="I142" s="86"/>
      <c r="J142" s="87"/>
    </row>
    <row r="143" spans="1:10" ht="48" customHeight="1">
      <c r="A143" s="125"/>
      <c r="B143" s="121"/>
      <c r="C143" s="121"/>
      <c r="D143" s="121"/>
      <c r="E143" s="88" t="s">
        <v>32</v>
      </c>
      <c r="F143" s="82"/>
      <c r="G143" s="85"/>
      <c r="H143" s="86"/>
      <c r="I143" s="86"/>
      <c r="J143" s="87"/>
    </row>
    <row r="144" spans="1:10" ht="23.25" customHeight="1">
      <c r="A144" s="125" t="s">
        <v>243</v>
      </c>
      <c r="B144" s="121" t="s">
        <v>244</v>
      </c>
      <c r="C144" s="121" t="s">
        <v>203</v>
      </c>
      <c r="D144" s="121" t="s">
        <v>27</v>
      </c>
      <c r="E144" s="81" t="s">
        <v>28</v>
      </c>
      <c r="F144" s="89">
        <f>SUM(F145:F148)</f>
        <v>659783.98086999997</v>
      </c>
      <c r="G144" s="89">
        <f>SUM(G145:G148)</f>
        <v>156947.77687</v>
      </c>
      <c r="H144" s="89">
        <f>SUM(H145:H148)</f>
        <v>167612.068</v>
      </c>
      <c r="I144" s="89">
        <f>SUM(I145:I148)</f>
        <v>167612.068</v>
      </c>
      <c r="J144" s="89">
        <f>SUM(J145:J148)</f>
        <v>167612.068</v>
      </c>
    </row>
    <row r="145" spans="1:10" ht="23.25" customHeight="1">
      <c r="A145" s="125"/>
      <c r="B145" s="121"/>
      <c r="C145" s="121"/>
      <c r="D145" s="121"/>
      <c r="E145" s="83" t="s">
        <v>29</v>
      </c>
      <c r="F145" s="82"/>
      <c r="G145" s="85"/>
      <c r="H145" s="86"/>
      <c r="I145" s="86"/>
      <c r="J145" s="87"/>
    </row>
    <row r="146" spans="1:10" ht="23.25" customHeight="1">
      <c r="A146" s="125"/>
      <c r="B146" s="121"/>
      <c r="C146" s="121"/>
      <c r="D146" s="121"/>
      <c r="E146" s="83" t="s">
        <v>30</v>
      </c>
      <c r="F146" s="84">
        <f>G146+H146+I146+J146</f>
        <v>659783.98086999997</v>
      </c>
      <c r="G146" s="90">
        <v>156947.77687</v>
      </c>
      <c r="H146" s="90">
        <v>167612.068</v>
      </c>
      <c r="I146" s="90">
        <v>167612.068</v>
      </c>
      <c r="J146" s="90">
        <v>167612.068</v>
      </c>
    </row>
    <row r="147" spans="1:10" ht="23.25" customHeight="1">
      <c r="A147" s="125"/>
      <c r="B147" s="121"/>
      <c r="C147" s="121"/>
      <c r="D147" s="121"/>
      <c r="E147" s="83" t="s">
        <v>31</v>
      </c>
      <c r="F147" s="82"/>
      <c r="G147" s="85"/>
      <c r="H147" s="86"/>
      <c r="I147" s="86"/>
      <c r="J147" s="87"/>
    </row>
    <row r="148" spans="1:10" ht="22.5" customHeight="1">
      <c r="A148" s="125"/>
      <c r="B148" s="121"/>
      <c r="C148" s="121"/>
      <c r="D148" s="121"/>
      <c r="E148" s="88" t="s">
        <v>32</v>
      </c>
      <c r="F148" s="82"/>
      <c r="G148" s="85"/>
      <c r="H148" s="86"/>
      <c r="I148" s="86"/>
      <c r="J148" s="87"/>
    </row>
    <row r="149" spans="1:10" ht="23.25" customHeight="1">
      <c r="A149" s="125" t="s">
        <v>245</v>
      </c>
      <c r="B149" s="121" t="s">
        <v>246</v>
      </c>
      <c r="C149" s="121" t="s">
        <v>203</v>
      </c>
      <c r="D149" s="121" t="s">
        <v>27</v>
      </c>
      <c r="E149" s="81" t="s">
        <v>28</v>
      </c>
      <c r="F149" s="89">
        <f>SUM(F150:F153)</f>
        <v>3475.2191499999999</v>
      </c>
      <c r="G149" s="89">
        <f>SUM(G150:G153)</f>
        <v>453.91714999999999</v>
      </c>
      <c r="H149" s="89">
        <f>SUM(H150:H153)</f>
        <v>1332.8140000000001</v>
      </c>
      <c r="I149" s="89">
        <f>SUM(I150:I153)</f>
        <v>823.59199999999998</v>
      </c>
      <c r="J149" s="89">
        <f>SUM(J150:J153)</f>
        <v>864.89599999999996</v>
      </c>
    </row>
    <row r="150" spans="1:10" ht="23.25" customHeight="1">
      <c r="A150" s="125"/>
      <c r="B150" s="121"/>
      <c r="C150" s="121"/>
      <c r="D150" s="121"/>
      <c r="E150" s="83" t="s">
        <v>29</v>
      </c>
      <c r="F150" s="82"/>
      <c r="G150" s="85"/>
      <c r="H150" s="86"/>
      <c r="I150" s="86"/>
      <c r="J150" s="87"/>
    </row>
    <row r="151" spans="1:10" ht="23.25" customHeight="1">
      <c r="A151" s="125"/>
      <c r="B151" s="121"/>
      <c r="C151" s="121"/>
      <c r="D151" s="121"/>
      <c r="E151" s="83" t="s">
        <v>30</v>
      </c>
      <c r="F151" s="84">
        <f>G151+H151+I151+J151</f>
        <v>3475.2191499999999</v>
      </c>
      <c r="G151" s="90">
        <v>453.91714999999999</v>
      </c>
      <c r="H151" s="90">
        <v>1332.8140000000001</v>
      </c>
      <c r="I151" s="90">
        <v>823.59199999999998</v>
      </c>
      <c r="J151" s="90">
        <v>864.89599999999996</v>
      </c>
    </row>
    <row r="152" spans="1:10" ht="23.25" customHeight="1">
      <c r="A152" s="125"/>
      <c r="B152" s="121"/>
      <c r="C152" s="121"/>
      <c r="D152" s="121"/>
      <c r="E152" s="83" t="s">
        <v>31</v>
      </c>
      <c r="F152" s="82"/>
      <c r="G152" s="85"/>
      <c r="H152" s="86"/>
      <c r="I152" s="86"/>
      <c r="J152" s="87"/>
    </row>
    <row r="153" spans="1:10" ht="22.7" customHeight="1">
      <c r="A153" s="125"/>
      <c r="B153" s="121"/>
      <c r="C153" s="121"/>
      <c r="D153" s="121"/>
      <c r="E153" s="88" t="s">
        <v>32</v>
      </c>
      <c r="F153" s="82"/>
      <c r="G153" s="85"/>
      <c r="H153" s="86"/>
      <c r="I153" s="86"/>
      <c r="J153" s="87"/>
    </row>
    <row r="154" spans="1:10" ht="23.25" customHeight="1">
      <c r="A154" s="125" t="s">
        <v>247</v>
      </c>
      <c r="B154" s="121" t="s">
        <v>248</v>
      </c>
      <c r="C154" s="121" t="s">
        <v>203</v>
      </c>
      <c r="D154" s="121" t="s">
        <v>27</v>
      </c>
      <c r="E154" s="81" t="s">
        <v>28</v>
      </c>
      <c r="F154" s="89">
        <f>SUM(F155:F158)</f>
        <v>4177.8976999999995</v>
      </c>
      <c r="G154" s="89">
        <f>SUM(G155:G158)</f>
        <v>982.55769999999995</v>
      </c>
      <c r="H154" s="89">
        <f>SUM(H155:H158)</f>
        <v>1023.562</v>
      </c>
      <c r="I154" s="89">
        <f>SUM(I155:I158)</f>
        <v>1064.597</v>
      </c>
      <c r="J154" s="89">
        <f>SUM(J155:J158)</f>
        <v>1107.181</v>
      </c>
    </row>
    <row r="155" spans="1:10" ht="23.25" customHeight="1">
      <c r="A155" s="125"/>
      <c r="B155" s="121"/>
      <c r="C155" s="121"/>
      <c r="D155" s="121"/>
      <c r="E155" s="83" t="s">
        <v>29</v>
      </c>
      <c r="F155" s="82"/>
      <c r="G155" s="85"/>
      <c r="H155" s="86"/>
      <c r="I155" s="86"/>
      <c r="J155" s="87"/>
    </row>
    <row r="156" spans="1:10" ht="23.25" customHeight="1">
      <c r="A156" s="125"/>
      <c r="B156" s="121"/>
      <c r="C156" s="121"/>
      <c r="D156" s="121"/>
      <c r="E156" s="83" t="s">
        <v>30</v>
      </c>
      <c r="F156" s="84">
        <f>G156+H156+I156+J156</f>
        <v>4177.8976999999995</v>
      </c>
      <c r="G156" s="90">
        <v>982.55769999999995</v>
      </c>
      <c r="H156" s="90">
        <v>1023.562</v>
      </c>
      <c r="I156" s="90">
        <v>1064.597</v>
      </c>
      <c r="J156" s="90">
        <v>1107.181</v>
      </c>
    </row>
    <row r="157" spans="1:10" ht="23.25" customHeight="1">
      <c r="A157" s="125"/>
      <c r="B157" s="121"/>
      <c r="C157" s="121"/>
      <c r="D157" s="121"/>
      <c r="E157" s="83" t="s">
        <v>31</v>
      </c>
      <c r="F157" s="82"/>
      <c r="G157" s="85"/>
      <c r="H157" s="86"/>
      <c r="I157" s="86"/>
      <c r="J157" s="87"/>
    </row>
    <row r="158" spans="1:10" ht="23.25" customHeight="1">
      <c r="A158" s="125"/>
      <c r="B158" s="121"/>
      <c r="C158" s="121"/>
      <c r="D158" s="121"/>
      <c r="E158" s="88" t="s">
        <v>32</v>
      </c>
      <c r="F158" s="82"/>
      <c r="G158" s="85"/>
      <c r="H158" s="86"/>
      <c r="I158" s="86"/>
      <c r="J158" s="87"/>
    </row>
    <row r="159" spans="1:10" ht="23.25" customHeight="1">
      <c r="A159" s="125" t="s">
        <v>249</v>
      </c>
      <c r="B159" s="121" t="s">
        <v>250</v>
      </c>
      <c r="C159" s="121" t="s">
        <v>210</v>
      </c>
      <c r="D159" s="121" t="s">
        <v>27</v>
      </c>
      <c r="E159" s="103" t="s">
        <v>28</v>
      </c>
      <c r="F159" s="104">
        <f>SUM(F160:F163)</f>
        <v>71584.967000000004</v>
      </c>
      <c r="G159" s="104">
        <f>SUM(G160:G163)</f>
        <v>41020.322999999997</v>
      </c>
      <c r="H159" s="104">
        <f>SUM(H160:H163)</f>
        <v>30564.644</v>
      </c>
      <c r="I159" s="104">
        <f>SUM(I160:I163)</f>
        <v>0</v>
      </c>
      <c r="J159" s="104">
        <f>SUM(J160:J163)</f>
        <v>0</v>
      </c>
    </row>
    <row r="160" spans="1:10" ht="23.25" customHeight="1">
      <c r="A160" s="125"/>
      <c r="B160" s="121"/>
      <c r="C160" s="121"/>
      <c r="D160" s="121"/>
      <c r="E160" s="83" t="s">
        <v>29</v>
      </c>
      <c r="F160" s="84">
        <f>G160+H160+I160+J160</f>
        <v>71584.967000000004</v>
      </c>
      <c r="G160" s="90">
        <v>41020.322999999997</v>
      </c>
      <c r="H160" s="90">
        <f>48118.922-24646.277+7091.999</f>
        <v>30564.644</v>
      </c>
      <c r="I160" s="90">
        <f>48118.922-48118.922</f>
        <v>0</v>
      </c>
      <c r="J160" s="90">
        <f>48118.922-48118.922</f>
        <v>0</v>
      </c>
    </row>
    <row r="161" spans="1:10" ht="23.25" customHeight="1">
      <c r="A161" s="125"/>
      <c r="B161" s="121"/>
      <c r="C161" s="121"/>
      <c r="D161" s="121"/>
      <c r="E161" s="83" t="s">
        <v>30</v>
      </c>
      <c r="F161" s="90"/>
      <c r="G161" s="85"/>
      <c r="H161" s="85"/>
      <c r="I161" s="85"/>
      <c r="J161" s="87"/>
    </row>
    <row r="162" spans="1:10" ht="23.25" customHeight="1">
      <c r="A162" s="125"/>
      <c r="B162" s="121"/>
      <c r="C162" s="121"/>
      <c r="D162" s="121"/>
      <c r="E162" s="83" t="s">
        <v>31</v>
      </c>
      <c r="F162" s="90"/>
      <c r="G162" s="85"/>
      <c r="H162" s="85"/>
      <c r="I162" s="85"/>
      <c r="J162" s="87"/>
    </row>
    <row r="163" spans="1:10" ht="23.25" customHeight="1">
      <c r="A163" s="125"/>
      <c r="B163" s="121"/>
      <c r="C163" s="121"/>
      <c r="D163" s="121"/>
      <c r="E163" s="88" t="s">
        <v>32</v>
      </c>
      <c r="F163" s="90"/>
      <c r="G163" s="85"/>
      <c r="H163" s="85"/>
      <c r="I163" s="85"/>
      <c r="J163" s="87"/>
    </row>
    <row r="164" spans="1:10" ht="23.25" customHeight="1">
      <c r="A164" s="125" t="s">
        <v>251</v>
      </c>
      <c r="B164" s="121" t="s">
        <v>252</v>
      </c>
      <c r="C164" s="121" t="s">
        <v>203</v>
      </c>
      <c r="D164" s="121" t="s">
        <v>27</v>
      </c>
      <c r="E164" s="81" t="s">
        <v>28</v>
      </c>
      <c r="F164" s="89">
        <f>SUM(F165:F168)</f>
        <v>494858.89399999997</v>
      </c>
      <c r="G164" s="89">
        <f>SUM(G165:G168)</f>
        <v>102312.88099999999</v>
      </c>
      <c r="H164" s="89">
        <f>SUM(H165:H168)</f>
        <v>132977.02499999999</v>
      </c>
      <c r="I164" s="89">
        <f>SUM(I165:I168)</f>
        <v>128706.65399999999</v>
      </c>
      <c r="J164" s="89">
        <f>SUM(J165:J168)</f>
        <v>130862.334</v>
      </c>
    </row>
    <row r="165" spans="1:10" ht="23.25" customHeight="1">
      <c r="A165" s="125"/>
      <c r="B165" s="121"/>
      <c r="C165" s="121"/>
      <c r="D165" s="121"/>
      <c r="E165" s="83" t="s">
        <v>29</v>
      </c>
      <c r="F165" s="90"/>
      <c r="G165" s="85"/>
      <c r="H165" s="86"/>
      <c r="I165" s="86"/>
      <c r="J165" s="87"/>
    </row>
    <row r="166" spans="1:10" ht="23.25" customHeight="1">
      <c r="A166" s="125"/>
      <c r="B166" s="121"/>
      <c r="C166" s="121"/>
      <c r="D166" s="121"/>
      <c r="E166" s="83" t="s">
        <v>30</v>
      </c>
      <c r="F166" s="84">
        <f>G166+H166+I166+J166</f>
        <v>494858.89399999997</v>
      </c>
      <c r="G166" s="90">
        <v>102312.88099999999</v>
      </c>
      <c r="H166" s="90">
        <f>126633.054+4583.447+1760.524</f>
        <v>132977.02499999999</v>
      </c>
      <c r="I166" s="90">
        <v>128706.65399999999</v>
      </c>
      <c r="J166" s="90">
        <v>130862.334</v>
      </c>
    </row>
    <row r="167" spans="1:10" ht="23.25" customHeight="1">
      <c r="A167" s="125"/>
      <c r="B167" s="121"/>
      <c r="C167" s="121"/>
      <c r="D167" s="121"/>
      <c r="E167" s="83" t="s">
        <v>31</v>
      </c>
      <c r="F167" s="90"/>
      <c r="G167" s="85"/>
      <c r="H167" s="86"/>
      <c r="I167" s="86"/>
      <c r="J167" s="87"/>
    </row>
    <row r="168" spans="1:10" ht="23.25" customHeight="1">
      <c r="A168" s="125"/>
      <c r="B168" s="121"/>
      <c r="C168" s="121"/>
      <c r="D168" s="121"/>
      <c r="E168" s="88" t="s">
        <v>32</v>
      </c>
      <c r="F168" s="90"/>
      <c r="G168" s="85"/>
      <c r="H168" s="86"/>
      <c r="I168" s="86"/>
      <c r="J168" s="87"/>
    </row>
    <row r="169" spans="1:10" ht="23.25" customHeight="1">
      <c r="A169" s="125" t="s">
        <v>253</v>
      </c>
      <c r="B169" s="121" t="s">
        <v>254</v>
      </c>
      <c r="C169" s="121" t="s">
        <v>198</v>
      </c>
      <c r="D169" s="121" t="s">
        <v>27</v>
      </c>
      <c r="E169" s="81" t="s">
        <v>28</v>
      </c>
      <c r="F169" s="89">
        <f>SUM(F170:F173)</f>
        <v>541.52800000000002</v>
      </c>
      <c r="G169" s="89">
        <f>SUM(G170:G173)</f>
        <v>541.52800000000002</v>
      </c>
      <c r="H169" s="89">
        <f>SUM(H170:H173)</f>
        <v>0</v>
      </c>
      <c r="I169" s="89">
        <f>SUM(I170:I173)</f>
        <v>0</v>
      </c>
      <c r="J169" s="89">
        <f>SUM(J170:J173)</f>
        <v>0</v>
      </c>
    </row>
    <row r="170" spans="1:10" ht="23.25" customHeight="1">
      <c r="A170" s="125"/>
      <c r="B170" s="121"/>
      <c r="C170" s="121"/>
      <c r="D170" s="121"/>
      <c r="E170" s="83" t="s">
        <v>29</v>
      </c>
      <c r="F170" s="84">
        <f>G170+H170+I170+J170</f>
        <v>541.52800000000002</v>
      </c>
      <c r="G170" s="90">
        <v>541.52800000000002</v>
      </c>
      <c r="H170" s="90">
        <f>1039.491-1039.491</f>
        <v>0</v>
      </c>
      <c r="I170" s="90">
        <f>1081.07-1081.07</f>
        <v>0</v>
      </c>
      <c r="J170" s="90">
        <f>1124.312-1124.312</f>
        <v>0</v>
      </c>
    </row>
    <row r="171" spans="1:10" ht="23.25" customHeight="1">
      <c r="A171" s="125"/>
      <c r="B171" s="121"/>
      <c r="C171" s="121"/>
      <c r="D171" s="121"/>
      <c r="E171" s="83" t="s">
        <v>30</v>
      </c>
      <c r="F171" s="90"/>
      <c r="G171" s="85"/>
      <c r="H171" s="86"/>
      <c r="I171" s="86"/>
      <c r="J171" s="87"/>
    </row>
    <row r="172" spans="1:10" ht="23.25" customHeight="1">
      <c r="A172" s="125"/>
      <c r="B172" s="121"/>
      <c r="C172" s="121"/>
      <c r="D172" s="121"/>
      <c r="E172" s="83" t="s">
        <v>31</v>
      </c>
      <c r="F172" s="90"/>
      <c r="G172" s="85"/>
      <c r="H172" s="86"/>
      <c r="I172" s="86"/>
      <c r="J172" s="87"/>
    </row>
    <row r="173" spans="1:10" ht="23.25" customHeight="1">
      <c r="A173" s="125"/>
      <c r="B173" s="121"/>
      <c r="C173" s="121"/>
      <c r="D173" s="121"/>
      <c r="E173" s="88" t="s">
        <v>32</v>
      </c>
      <c r="F173" s="90"/>
      <c r="G173" s="85"/>
      <c r="H173" s="86"/>
      <c r="I173" s="86"/>
      <c r="J173" s="87"/>
    </row>
    <row r="174" spans="1:10" ht="23.25" customHeight="1">
      <c r="A174" s="125" t="s">
        <v>255</v>
      </c>
      <c r="B174" s="121" t="s">
        <v>256</v>
      </c>
      <c r="C174" s="121" t="s">
        <v>203</v>
      </c>
      <c r="D174" s="121" t="s">
        <v>27</v>
      </c>
      <c r="E174" s="81" t="s">
        <v>28</v>
      </c>
      <c r="F174" s="89">
        <f>SUM(F175:F178)</f>
        <v>38530.419979999999</v>
      </c>
      <c r="G174" s="89">
        <f>SUM(G175:G178)</f>
        <v>8660.0909800000009</v>
      </c>
      <c r="H174" s="89">
        <f>SUM(H175:H178)</f>
        <v>8889.2669999999998</v>
      </c>
      <c r="I174" s="89">
        <f>SUM(I175:I178)</f>
        <v>10284.835999999999</v>
      </c>
      <c r="J174" s="89">
        <f>SUM(J175:J178)</f>
        <v>10696.226000000001</v>
      </c>
    </row>
    <row r="175" spans="1:10" ht="23.25" customHeight="1">
      <c r="A175" s="125"/>
      <c r="B175" s="121"/>
      <c r="C175" s="121"/>
      <c r="D175" s="121"/>
      <c r="E175" s="83" t="s">
        <v>29</v>
      </c>
      <c r="F175" s="84">
        <f>G175+H175+I175+J175</f>
        <v>38530.419979999999</v>
      </c>
      <c r="G175" s="90">
        <v>8660.0909800000009</v>
      </c>
      <c r="H175" s="90">
        <f>8962.545-73.278</f>
        <v>8889.2669999999998</v>
      </c>
      <c r="I175" s="90">
        <f>9321.045+963.791</f>
        <v>10284.835999999999</v>
      </c>
      <c r="J175" s="90">
        <f>10696.226</f>
        <v>10696.226000000001</v>
      </c>
    </row>
    <row r="176" spans="1:10" ht="23.25" customHeight="1">
      <c r="A176" s="125"/>
      <c r="B176" s="121"/>
      <c r="C176" s="121"/>
      <c r="D176" s="121"/>
      <c r="E176" s="83" t="s">
        <v>30</v>
      </c>
      <c r="F176" s="90"/>
      <c r="G176" s="85"/>
      <c r="H176" s="86"/>
      <c r="I176" s="86"/>
      <c r="J176" s="87"/>
    </row>
    <row r="177" spans="1:10" ht="23.25" customHeight="1">
      <c r="A177" s="125"/>
      <c r="B177" s="121"/>
      <c r="C177" s="121"/>
      <c r="D177" s="121"/>
      <c r="E177" s="83" t="s">
        <v>31</v>
      </c>
      <c r="F177" s="90"/>
      <c r="G177" s="85"/>
      <c r="H177" s="86"/>
      <c r="I177" s="86"/>
      <c r="J177" s="87"/>
    </row>
    <row r="178" spans="1:10" ht="25.9" customHeight="1">
      <c r="A178" s="125"/>
      <c r="B178" s="121"/>
      <c r="C178" s="121"/>
      <c r="D178" s="121"/>
      <c r="E178" s="88" t="s">
        <v>32</v>
      </c>
      <c r="F178" s="90"/>
      <c r="G178" s="85"/>
      <c r="H178" s="86"/>
      <c r="I178" s="86"/>
      <c r="J178" s="87"/>
    </row>
    <row r="179" spans="1:10" ht="23.25" customHeight="1">
      <c r="A179" s="125" t="s">
        <v>257</v>
      </c>
      <c r="B179" s="121" t="s">
        <v>258</v>
      </c>
      <c r="C179" s="121" t="s">
        <v>210</v>
      </c>
      <c r="D179" s="121" t="s">
        <v>27</v>
      </c>
      <c r="E179" s="81" t="s">
        <v>28</v>
      </c>
      <c r="F179" s="89">
        <f>SUM(F180:F183)</f>
        <v>121501.46399999999</v>
      </c>
      <c r="G179" s="89">
        <f>SUM(G180:G183)</f>
        <v>70403.361999999994</v>
      </c>
      <c r="H179" s="89">
        <f>SUM(H180:H183)</f>
        <v>51098.101999999999</v>
      </c>
      <c r="I179" s="89">
        <f>SUM(I180:I183)</f>
        <v>0</v>
      </c>
      <c r="J179" s="89">
        <f>SUM(J180:J183)</f>
        <v>0</v>
      </c>
    </row>
    <row r="180" spans="1:10" ht="23.25" customHeight="1">
      <c r="A180" s="125"/>
      <c r="B180" s="121"/>
      <c r="C180" s="121"/>
      <c r="D180" s="121"/>
      <c r="E180" s="83" t="s">
        <v>29</v>
      </c>
      <c r="F180" s="90"/>
      <c r="G180" s="85"/>
      <c r="H180" s="86"/>
      <c r="I180" s="86"/>
      <c r="J180" s="87"/>
    </row>
    <row r="181" spans="1:10" ht="23.25" customHeight="1">
      <c r="A181" s="125"/>
      <c r="B181" s="121"/>
      <c r="C181" s="121"/>
      <c r="D181" s="121"/>
      <c r="E181" s="83" t="s">
        <v>30</v>
      </c>
      <c r="F181" s="84">
        <f>G181+H181+I181+J181</f>
        <v>121501.46399999999</v>
      </c>
      <c r="G181" s="90">
        <v>70403.361999999994</v>
      </c>
      <c r="H181" s="90">
        <f>67325.116-33662.558+17435.544</f>
        <v>51098.101999999999</v>
      </c>
      <c r="I181" s="90">
        <f>67325.116-67325.116</f>
        <v>0</v>
      </c>
      <c r="J181" s="90">
        <f>67325.116-67325.116</f>
        <v>0</v>
      </c>
    </row>
    <row r="182" spans="1:10" ht="23.25" customHeight="1">
      <c r="A182" s="125"/>
      <c r="B182" s="121"/>
      <c r="C182" s="121"/>
      <c r="D182" s="121"/>
      <c r="E182" s="83" t="s">
        <v>31</v>
      </c>
      <c r="F182" s="90"/>
      <c r="G182" s="85"/>
      <c r="H182" s="86"/>
      <c r="I182" s="86"/>
      <c r="J182" s="87"/>
    </row>
    <row r="183" spans="1:10" ht="23.25" customHeight="1">
      <c r="A183" s="125"/>
      <c r="B183" s="121"/>
      <c r="C183" s="121"/>
      <c r="D183" s="121"/>
      <c r="E183" s="88" t="s">
        <v>32</v>
      </c>
      <c r="F183" s="90"/>
      <c r="G183" s="85"/>
      <c r="H183" s="86"/>
      <c r="I183" s="86"/>
      <c r="J183" s="87"/>
    </row>
    <row r="184" spans="1:10" ht="23.25" customHeight="1">
      <c r="A184" s="125" t="s">
        <v>259</v>
      </c>
      <c r="B184" s="121" t="s">
        <v>260</v>
      </c>
      <c r="C184" s="121" t="s">
        <v>210</v>
      </c>
      <c r="D184" s="121" t="s">
        <v>27</v>
      </c>
      <c r="E184" s="81" t="s">
        <v>28</v>
      </c>
      <c r="F184" s="89">
        <f>SUM(F185:F188)</f>
        <v>3930.46623</v>
      </c>
      <c r="G184" s="89">
        <f>SUM(G185:G188)</f>
        <v>3628.8642399999999</v>
      </c>
      <c r="H184" s="89">
        <f>SUM(H185:H188)</f>
        <v>301.60199</v>
      </c>
      <c r="I184" s="89">
        <f>SUM(I185:I188)</f>
        <v>0</v>
      </c>
      <c r="J184" s="89">
        <f>SUM(J185:J188)</f>
        <v>0</v>
      </c>
    </row>
    <row r="185" spans="1:10" ht="23.25" customHeight="1">
      <c r="A185" s="125"/>
      <c r="B185" s="121"/>
      <c r="C185" s="121"/>
      <c r="D185" s="121"/>
      <c r="E185" s="83" t="s">
        <v>29</v>
      </c>
      <c r="F185" s="84">
        <f t="shared" ref="F185:F186" si="2">G185+H185+I185+J185</f>
        <v>1170.98045</v>
      </c>
      <c r="G185" s="90">
        <v>1170.98045</v>
      </c>
      <c r="H185" s="92">
        <v>0</v>
      </c>
      <c r="I185" s="90">
        <v>0</v>
      </c>
      <c r="J185" s="90">
        <v>0</v>
      </c>
    </row>
    <row r="186" spans="1:10" ht="23.25" customHeight="1">
      <c r="A186" s="125"/>
      <c r="B186" s="121"/>
      <c r="C186" s="121"/>
      <c r="D186" s="121"/>
      <c r="E186" s="83" t="s">
        <v>30</v>
      </c>
      <c r="F186" s="84">
        <f t="shared" si="2"/>
        <v>2759.48578</v>
      </c>
      <c r="G186" s="90">
        <v>2457.8837899999999</v>
      </c>
      <c r="H186" s="95">
        <f>346.993-45.39101</f>
        <v>301.60199</v>
      </c>
      <c r="I186" s="90">
        <v>0</v>
      </c>
      <c r="J186" s="90">
        <v>0</v>
      </c>
    </row>
    <row r="187" spans="1:10" ht="23.25" customHeight="1">
      <c r="A187" s="125"/>
      <c r="B187" s="121"/>
      <c r="C187" s="121"/>
      <c r="D187" s="121"/>
      <c r="E187" s="83" t="s">
        <v>31</v>
      </c>
      <c r="F187" s="90"/>
      <c r="G187" s="85"/>
      <c r="H187" s="86"/>
      <c r="I187" s="86"/>
      <c r="J187" s="87"/>
    </row>
    <row r="188" spans="1:10" ht="24" customHeight="1">
      <c r="A188" s="125"/>
      <c r="B188" s="121"/>
      <c r="C188" s="121"/>
      <c r="D188" s="121"/>
      <c r="E188" s="88" t="s">
        <v>32</v>
      </c>
      <c r="F188" s="90"/>
      <c r="G188" s="85"/>
      <c r="H188" s="86"/>
      <c r="I188" s="86"/>
      <c r="J188" s="87"/>
    </row>
    <row r="189" spans="1:10" ht="23.25" customHeight="1">
      <c r="A189" s="105"/>
      <c r="B189" s="106" t="s">
        <v>187</v>
      </c>
      <c r="C189" s="80"/>
      <c r="D189" s="80"/>
      <c r="E189" s="107" t="s">
        <v>28</v>
      </c>
      <c r="F189" s="96">
        <f>F190+F191+F192+F193</f>
        <v>1567801.2560699999</v>
      </c>
      <c r="G189" s="96">
        <f>G190+G191+G192+G193</f>
        <v>426799.18607999996</v>
      </c>
      <c r="H189" s="96">
        <f>H190+H191+H192+H193</f>
        <v>437421.35499000002</v>
      </c>
      <c r="I189" s="96">
        <f>I190+I191+I192+I193</f>
        <v>350397.68599999999</v>
      </c>
      <c r="J189" s="96">
        <f>J190+J191+J192+J193</f>
        <v>353183.02900000004</v>
      </c>
    </row>
    <row r="190" spans="1:10" ht="23.25" customHeight="1">
      <c r="A190" s="105"/>
      <c r="B190" s="80"/>
      <c r="C190" s="80"/>
      <c r="D190" s="80"/>
      <c r="E190" s="83" t="s">
        <v>29</v>
      </c>
      <c r="F190" s="96">
        <f>F160+F170+F175+F185</f>
        <v>111827.89543</v>
      </c>
      <c r="G190" s="96">
        <f t="shared" ref="G190:G191" si="3">G120</f>
        <v>51392.922429999999</v>
      </c>
      <c r="H190" s="96">
        <f t="shared" ref="H190:H191" si="4">H120</f>
        <v>39453.911</v>
      </c>
      <c r="I190" s="96">
        <f t="shared" ref="I190:I191" si="5">I120</f>
        <v>10284.835999999999</v>
      </c>
      <c r="J190" s="96">
        <f t="shared" ref="J190:J191" si="6">J120</f>
        <v>10696.226000000001</v>
      </c>
    </row>
    <row r="191" spans="1:10" ht="23.25" customHeight="1">
      <c r="A191" s="105"/>
      <c r="B191" s="80"/>
      <c r="C191" s="80"/>
      <c r="D191" s="80"/>
      <c r="E191" s="83" t="s">
        <v>30</v>
      </c>
      <c r="F191" s="96">
        <f>F141+F146+F151+F156+F166+F181+F186+F131+F136</f>
        <v>1431120.0624999998</v>
      </c>
      <c r="G191" s="96">
        <f t="shared" si="3"/>
        <v>369258.00550999999</v>
      </c>
      <c r="H191" s="96">
        <f t="shared" si="4"/>
        <v>390234.17199</v>
      </c>
      <c r="I191" s="96">
        <f t="shared" si="5"/>
        <v>334489.49099999998</v>
      </c>
      <c r="J191" s="96">
        <f t="shared" si="6"/>
        <v>337138.39400000003</v>
      </c>
    </row>
    <row r="192" spans="1:10" ht="23.25" customHeight="1">
      <c r="A192" s="105"/>
      <c r="B192" s="80"/>
      <c r="C192" s="80"/>
      <c r="D192" s="80"/>
      <c r="E192" s="83" t="s">
        <v>31</v>
      </c>
      <c r="F192" s="96">
        <f>F22+F27+F32+F37+F42+F47+F62+F67+F72+F77+F82+F87+F92+F97+F107+F117+F137</f>
        <v>24853.298139999999</v>
      </c>
      <c r="G192" s="96">
        <f>G14+G104+G109+G137</f>
        <v>6148.2581399999999</v>
      </c>
      <c r="H192" s="96">
        <f>H14+H104+H109+H122</f>
        <v>7733.2719999999999</v>
      </c>
      <c r="I192" s="96">
        <f>I14+I104+I109</f>
        <v>5623.3589999999995</v>
      </c>
      <c r="J192" s="96">
        <f>J14+J104+J109</f>
        <v>5348.4089999999997</v>
      </c>
    </row>
    <row r="193" spans="1:10" ht="23.25" customHeight="1">
      <c r="A193" s="105"/>
      <c r="B193" s="80"/>
      <c r="C193" s="80"/>
      <c r="D193" s="80"/>
      <c r="E193" s="88" t="s">
        <v>32</v>
      </c>
      <c r="F193" s="108"/>
      <c r="G193" s="85"/>
      <c r="H193" s="86"/>
      <c r="I193" s="86"/>
      <c r="J193" s="87"/>
    </row>
    <row r="194" spans="1:10" ht="6" customHeight="1"/>
  </sheetData>
  <sheetProtection selectLockedCells="1" selectUnlockedCells="1"/>
  <mergeCells count="153">
    <mergeCell ref="A179:A183"/>
    <mergeCell ref="B179:B183"/>
    <mergeCell ref="C179:C183"/>
    <mergeCell ref="D179:D183"/>
    <mergeCell ref="A184:A188"/>
    <mergeCell ref="B184:B188"/>
    <mergeCell ref="C184:C188"/>
    <mergeCell ref="D184:D188"/>
    <mergeCell ref="A169:A173"/>
    <mergeCell ref="B169:B173"/>
    <mergeCell ref="C169:C173"/>
    <mergeCell ref="D169:D173"/>
    <mergeCell ref="A174:A178"/>
    <mergeCell ref="B174:B178"/>
    <mergeCell ref="C174:C178"/>
    <mergeCell ref="D174:D178"/>
    <mergeCell ref="A159:A163"/>
    <mergeCell ref="B159:B163"/>
    <mergeCell ref="C159:C163"/>
    <mergeCell ref="D159:D163"/>
    <mergeCell ref="A164:A168"/>
    <mergeCell ref="B164:B168"/>
    <mergeCell ref="C164:C168"/>
    <mergeCell ref="D164:D168"/>
    <mergeCell ref="A149:A153"/>
    <mergeCell ref="B149:B153"/>
    <mergeCell ref="C149:C153"/>
    <mergeCell ref="D149:D153"/>
    <mergeCell ref="A154:A158"/>
    <mergeCell ref="B154:B158"/>
    <mergeCell ref="C154:C158"/>
    <mergeCell ref="D154:D158"/>
    <mergeCell ref="A139:A143"/>
    <mergeCell ref="B139:B143"/>
    <mergeCell ref="C139:C143"/>
    <mergeCell ref="D139:D143"/>
    <mergeCell ref="A144:A148"/>
    <mergeCell ref="B144:B148"/>
    <mergeCell ref="C144:C148"/>
    <mergeCell ref="D144:D148"/>
    <mergeCell ref="A129:A133"/>
    <mergeCell ref="B129:B133"/>
    <mergeCell ref="C129:C133"/>
    <mergeCell ref="D129:D133"/>
    <mergeCell ref="A134:A138"/>
    <mergeCell ref="B134:B138"/>
    <mergeCell ref="C134:C138"/>
    <mergeCell ref="D134:D138"/>
    <mergeCell ref="A119:A123"/>
    <mergeCell ref="B119:B123"/>
    <mergeCell ref="C119:C123"/>
    <mergeCell ref="D119:D123"/>
    <mergeCell ref="A124:A128"/>
    <mergeCell ref="B124:B128"/>
    <mergeCell ref="C124:C128"/>
    <mergeCell ref="D124:D128"/>
    <mergeCell ref="A109:A113"/>
    <mergeCell ref="B109:B113"/>
    <mergeCell ref="C109:C113"/>
    <mergeCell ref="D109:D113"/>
    <mergeCell ref="A114:A118"/>
    <mergeCell ref="B114:B118"/>
    <mergeCell ref="C114:C118"/>
    <mergeCell ref="D114:D118"/>
    <mergeCell ref="A99:A103"/>
    <mergeCell ref="B99:B103"/>
    <mergeCell ref="C99:C103"/>
    <mergeCell ref="D99:D103"/>
    <mergeCell ref="A104:A108"/>
    <mergeCell ref="B104:B108"/>
    <mergeCell ref="C104:C108"/>
    <mergeCell ref="D104:D108"/>
    <mergeCell ref="A89:A93"/>
    <mergeCell ref="B89:B93"/>
    <mergeCell ref="C89:C93"/>
    <mergeCell ref="D89:D93"/>
    <mergeCell ref="A94:A98"/>
    <mergeCell ref="B94:B98"/>
    <mergeCell ref="C94:C98"/>
    <mergeCell ref="D94:D98"/>
    <mergeCell ref="A79:A83"/>
    <mergeCell ref="B79:B83"/>
    <mergeCell ref="C79:C83"/>
    <mergeCell ref="D79:D83"/>
    <mergeCell ref="A84:A88"/>
    <mergeCell ref="B84:B88"/>
    <mergeCell ref="C84:C88"/>
    <mergeCell ref="D84:D88"/>
    <mergeCell ref="A69:A73"/>
    <mergeCell ref="B69:B73"/>
    <mergeCell ref="C69:C73"/>
    <mergeCell ref="D69:D73"/>
    <mergeCell ref="A74:A78"/>
    <mergeCell ref="B74:B78"/>
    <mergeCell ref="C74:C78"/>
    <mergeCell ref="D74:D78"/>
    <mergeCell ref="A59:A63"/>
    <mergeCell ref="B59:B63"/>
    <mergeCell ref="C59:C63"/>
    <mergeCell ref="D59:D63"/>
    <mergeCell ref="A64:A68"/>
    <mergeCell ref="B64:B68"/>
    <mergeCell ref="C64:C68"/>
    <mergeCell ref="D64:D68"/>
    <mergeCell ref="A49:A53"/>
    <mergeCell ref="B49:B53"/>
    <mergeCell ref="C49:C53"/>
    <mergeCell ref="D49:D53"/>
    <mergeCell ref="A54:A58"/>
    <mergeCell ref="B54:B58"/>
    <mergeCell ref="C54:C58"/>
    <mergeCell ref="D54:D58"/>
    <mergeCell ref="A39:A43"/>
    <mergeCell ref="B39:B43"/>
    <mergeCell ref="C39:C43"/>
    <mergeCell ref="D39:D43"/>
    <mergeCell ref="A44:A48"/>
    <mergeCell ref="B44:B48"/>
    <mergeCell ref="C44:C48"/>
    <mergeCell ref="D44:D48"/>
    <mergeCell ref="A29:A33"/>
    <mergeCell ref="B29:B33"/>
    <mergeCell ref="C29:C33"/>
    <mergeCell ref="D29:D33"/>
    <mergeCell ref="A34:A38"/>
    <mergeCell ref="B34:B38"/>
    <mergeCell ref="C34:C38"/>
    <mergeCell ref="D34:D38"/>
    <mergeCell ref="A19:A23"/>
    <mergeCell ref="B19:B23"/>
    <mergeCell ref="C19:C23"/>
    <mergeCell ref="D19:D23"/>
    <mergeCell ref="A24:A28"/>
    <mergeCell ref="B24:B28"/>
    <mergeCell ref="C24:C28"/>
    <mergeCell ref="D24:D28"/>
    <mergeCell ref="H11:H12"/>
    <mergeCell ref="I11:I12"/>
    <mergeCell ref="J11:J12"/>
    <mergeCell ref="A14:A18"/>
    <mergeCell ref="B14:B18"/>
    <mergeCell ref="C14:C18"/>
    <mergeCell ref="D14:D18"/>
    <mergeCell ref="G1:I6"/>
    <mergeCell ref="A8:J8"/>
    <mergeCell ref="A10:A12"/>
    <mergeCell ref="B10:B12"/>
    <mergeCell ref="C10:C12"/>
    <mergeCell ref="D10:D12"/>
    <mergeCell ref="E10:E12"/>
    <mergeCell ref="F10:F12"/>
    <mergeCell ref="G10:J10"/>
    <mergeCell ref="G11:G12"/>
  </mergeCells>
  <printOptions horizontalCentered="1"/>
  <pageMargins left="0.51180555555555551" right="0.51180555555555551" top="0.59027777777777779" bottom="0.39374999999999999" header="0.51180555555555551" footer="0.51180555555555551"/>
  <pageSetup paperSize="9" scale="69" firstPageNumber="0" fitToHeight="7" orientation="landscape" horizontalDpi="300" verticalDpi="300" r:id="rId1"/>
  <headerFooter alignWithMargins="0"/>
  <rowBreaks count="5" manualBreakCount="5">
    <brk id="33" max="16383" man="1"/>
    <brk id="68" max="16383" man="1"/>
    <brk id="118" max="16383" man="1"/>
    <brk id="168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3555</TotalTime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Лист1</vt:lpstr>
      <vt:lpstr>Лист2</vt:lpstr>
      <vt:lpstr>524 и 546 554 зрк с п сб и 313 </vt:lpstr>
      <vt:lpstr>'524 и 546 554 зрк с п сб и 313 '!_xlnm_Print_Area</vt:lpstr>
      <vt:lpstr>'524 и 546 554 зрк с п сб и 313 '!_xlnm_Print_Area_0</vt:lpstr>
      <vt:lpstr>'524 и 546 554 зрк с п сб и 313 '!_xlnm_Print_Area_0_0</vt:lpstr>
      <vt:lpstr>'524 и 546 554 зрк с п сб и 313 '!_xlnm_Print_Area_0_0_0</vt:lpstr>
      <vt:lpstr>'524 и 546 554 зрк с п сб и 313 '!_xlnm_Print_Area_0_0_0_0</vt:lpstr>
      <vt:lpstr>'524 и 546 554 зрк с п сб и 313 '!Excel_BuiltIn_Print_Area</vt:lpstr>
      <vt:lpstr>'524 и 546 554 зрк с п сб и 313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cp:revision>382</cp:revision>
  <cp:lastPrinted>2022-06-23T13:44:44Z</cp:lastPrinted>
  <dcterms:created xsi:type="dcterms:W3CDTF">2017-08-22T08:53:23Z</dcterms:created>
  <dcterms:modified xsi:type="dcterms:W3CDTF">2022-06-24T12:51:50Z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