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21-2023" sheetId="10" r:id="rId1"/>
  </sheets>
  <definedNames>
    <definedName name="_xlnm.Print_Titles" localSheetId="0">'2021-2023'!$5:$7</definedName>
    <definedName name="_xlnm.Print_Area" localSheetId="0">'2021-2023'!$A$1:$K$265</definedName>
  </definedNames>
  <calcPr calcId="152511"/>
</workbook>
</file>

<file path=xl/calcChain.xml><?xml version="1.0" encoding="utf-8"?>
<calcChain xmlns="http://schemas.openxmlformats.org/spreadsheetml/2006/main">
  <c r="I96" i="10" l="1"/>
  <c r="I60" i="10"/>
  <c r="I30" i="10"/>
  <c r="H100" i="10" l="1"/>
  <c r="H68" i="10"/>
  <c r="F73" i="10"/>
  <c r="F71" i="10"/>
  <c r="F70" i="10"/>
  <c r="F69" i="10"/>
  <c r="K68" i="10"/>
  <c r="J68" i="10"/>
  <c r="I68" i="10"/>
  <c r="G68" i="10"/>
  <c r="F64" i="10"/>
  <c r="F72" i="10" l="1"/>
  <c r="F68" i="10" s="1"/>
  <c r="I58" i="10"/>
  <c r="I61" i="10"/>
  <c r="I57" i="10"/>
  <c r="K192" i="10"/>
  <c r="J192" i="10"/>
  <c r="K114" i="10"/>
  <c r="J114" i="10"/>
  <c r="J110" i="10"/>
  <c r="I114" i="10"/>
  <c r="I102" i="10" s="1"/>
  <c r="I192" i="10"/>
  <c r="K172" i="10"/>
  <c r="K173" i="10"/>
  <c r="K174" i="10"/>
  <c r="K175" i="10"/>
  <c r="J172" i="10"/>
  <c r="J173" i="10"/>
  <c r="J174" i="10"/>
  <c r="J175" i="10"/>
  <c r="I172" i="10"/>
  <c r="I173" i="10"/>
  <c r="I174" i="10"/>
  <c r="I175" i="10"/>
  <c r="I171" i="10"/>
  <c r="J171" i="10"/>
  <c r="K171" i="10"/>
  <c r="K170" i="10" s="1"/>
  <c r="I24" i="10"/>
  <c r="I18" i="10" s="1"/>
  <c r="H132" i="10"/>
  <c r="H128" i="10"/>
  <c r="H96" i="10"/>
  <c r="H92" i="10" s="1"/>
  <c r="H90" i="10"/>
  <c r="H78" i="10"/>
  <c r="H30" i="10"/>
  <c r="H177" i="10"/>
  <c r="H176" i="10" s="1"/>
  <c r="H24" i="10"/>
  <c r="K96" i="10"/>
  <c r="J96" i="10"/>
  <c r="J92" i="10" s="1"/>
  <c r="I78" i="10"/>
  <c r="K66" i="10"/>
  <c r="K62" i="10" s="1"/>
  <c r="J66" i="10"/>
  <c r="I15" i="10"/>
  <c r="I9" i="10" s="1"/>
  <c r="H66" i="10"/>
  <c r="F66" i="10" s="1"/>
  <c r="F62" i="10" s="1"/>
  <c r="F169" i="10"/>
  <c r="F168" i="10"/>
  <c r="F167" i="10"/>
  <c r="F166" i="10"/>
  <c r="F165" i="10"/>
  <c r="K164" i="10"/>
  <c r="J164" i="10"/>
  <c r="I164" i="10"/>
  <c r="H164" i="10"/>
  <c r="G164" i="10"/>
  <c r="K163" i="10"/>
  <c r="J163" i="10"/>
  <c r="I163" i="10"/>
  <c r="H163" i="10"/>
  <c r="K162" i="10"/>
  <c r="J162" i="10"/>
  <c r="I162" i="10"/>
  <c r="H162" i="10"/>
  <c r="K161" i="10"/>
  <c r="J161" i="10"/>
  <c r="I161" i="10"/>
  <c r="H161" i="10"/>
  <c r="K160" i="10"/>
  <c r="J160" i="10"/>
  <c r="I160" i="10"/>
  <c r="H160" i="10"/>
  <c r="K159" i="10"/>
  <c r="J159" i="10"/>
  <c r="I159" i="10"/>
  <c r="I158" i="10" s="1"/>
  <c r="H159" i="10"/>
  <c r="H158" i="10" s="1"/>
  <c r="G158" i="10"/>
  <c r="I19" i="10"/>
  <c r="I13" i="10" s="1"/>
  <c r="J19" i="10"/>
  <c r="J13" i="10" s="1"/>
  <c r="K19" i="10"/>
  <c r="K13" i="10" s="1"/>
  <c r="I17" i="10"/>
  <c r="J17" i="10"/>
  <c r="K17" i="10"/>
  <c r="I16" i="10"/>
  <c r="I10" i="10" s="1"/>
  <c r="J16" i="10"/>
  <c r="J10" i="10"/>
  <c r="J262" i="10" s="1"/>
  <c r="K16" i="10"/>
  <c r="J15" i="10"/>
  <c r="K15" i="10"/>
  <c r="K9" i="10"/>
  <c r="H16" i="10"/>
  <c r="H17" i="10"/>
  <c r="H19" i="10"/>
  <c r="H15" i="10"/>
  <c r="K100" i="10"/>
  <c r="K101" i="10"/>
  <c r="K103" i="10"/>
  <c r="J100" i="10"/>
  <c r="J103" i="10"/>
  <c r="I100" i="10"/>
  <c r="I101" i="10"/>
  <c r="I103" i="10"/>
  <c r="I55" i="10" s="1"/>
  <c r="I99" i="10"/>
  <c r="F99" i="10" s="1"/>
  <c r="J99" i="10"/>
  <c r="K99" i="10"/>
  <c r="F100" i="10"/>
  <c r="H101" i="10"/>
  <c r="H103" i="10"/>
  <c r="H99" i="10"/>
  <c r="F124" i="10"/>
  <c r="F125" i="10"/>
  <c r="F126" i="10"/>
  <c r="F127" i="10"/>
  <c r="F123" i="10"/>
  <c r="G122" i="10"/>
  <c r="H122" i="10"/>
  <c r="I122" i="10"/>
  <c r="J122" i="10"/>
  <c r="K122" i="10"/>
  <c r="J259" i="10"/>
  <c r="K259" i="10"/>
  <c r="J258" i="10"/>
  <c r="K258" i="10"/>
  <c r="J257" i="10"/>
  <c r="K257" i="10"/>
  <c r="J256" i="10"/>
  <c r="J254" i="10" s="1"/>
  <c r="J247" i="10" s="1"/>
  <c r="K256" i="10"/>
  <c r="J255" i="10"/>
  <c r="K255" i="10"/>
  <c r="F252" i="10"/>
  <c r="F249" i="10"/>
  <c r="F250" i="10"/>
  <c r="F251" i="10"/>
  <c r="F253" i="10"/>
  <c r="H248" i="10"/>
  <c r="G248" i="10"/>
  <c r="I248" i="10"/>
  <c r="J248" i="10"/>
  <c r="K248" i="10"/>
  <c r="I44" i="10"/>
  <c r="F47" i="10"/>
  <c r="F46" i="10"/>
  <c r="F48" i="10"/>
  <c r="F49" i="10"/>
  <c r="F45" i="10"/>
  <c r="H44" i="10"/>
  <c r="G44" i="10"/>
  <c r="J44" i="10"/>
  <c r="K44" i="10"/>
  <c r="H156" i="10"/>
  <c r="H144" i="10" s="1"/>
  <c r="H150" i="10"/>
  <c r="H138" i="10"/>
  <c r="H134" i="10"/>
  <c r="H114" i="10"/>
  <c r="H102" i="10" s="1"/>
  <c r="H74" i="10"/>
  <c r="K24" i="10"/>
  <c r="K20" i="10"/>
  <c r="J24" i="10"/>
  <c r="J18" i="10" s="1"/>
  <c r="J12" i="10" s="1"/>
  <c r="I20" i="10"/>
  <c r="J108" i="10"/>
  <c r="J90" i="10"/>
  <c r="J86" i="10" s="1"/>
  <c r="K150" i="10"/>
  <c r="K146" i="10" s="1"/>
  <c r="J150" i="10"/>
  <c r="J146" i="10" s="1"/>
  <c r="I150" i="10"/>
  <c r="I146" i="10" s="1"/>
  <c r="J107" i="10"/>
  <c r="F107" i="10" s="1"/>
  <c r="K138" i="10"/>
  <c r="K134" i="10"/>
  <c r="J138" i="10"/>
  <c r="J134" i="10" s="1"/>
  <c r="I128" i="10"/>
  <c r="K92" i="10"/>
  <c r="K132" i="10"/>
  <c r="K128" i="10" s="1"/>
  <c r="J132" i="10"/>
  <c r="J128" i="10" s="1"/>
  <c r="K120" i="10"/>
  <c r="K116" i="10" s="1"/>
  <c r="J120" i="10"/>
  <c r="I120" i="10"/>
  <c r="I90" i="10"/>
  <c r="K74" i="10"/>
  <c r="J74" i="10"/>
  <c r="J62" i="10"/>
  <c r="I62" i="10"/>
  <c r="K156" i="10"/>
  <c r="K152" i="10" s="1"/>
  <c r="J156" i="10"/>
  <c r="K191" i="10"/>
  <c r="J191" i="10"/>
  <c r="J188" i="10" s="1"/>
  <c r="I191" i="10"/>
  <c r="F190" i="10"/>
  <c r="F193" i="10"/>
  <c r="F189" i="10"/>
  <c r="H188" i="10"/>
  <c r="G188" i="10"/>
  <c r="K83" i="10"/>
  <c r="J83" i="10"/>
  <c r="J80" i="10" s="1"/>
  <c r="I83" i="10"/>
  <c r="J26" i="10"/>
  <c r="K26" i="10"/>
  <c r="J236" i="10"/>
  <c r="J235" i="10"/>
  <c r="J234" i="10"/>
  <c r="J233" i="10"/>
  <c r="J231" i="10"/>
  <c r="J225" i="10" s="1"/>
  <c r="J195" i="10" s="1"/>
  <c r="J218" i="10"/>
  <c r="J212" i="10"/>
  <c r="J206" i="10"/>
  <c r="J205" i="10"/>
  <c r="J204" i="10"/>
  <c r="J228" i="10"/>
  <c r="J198" i="10" s="1"/>
  <c r="J203" i="10"/>
  <c r="J202" i="10"/>
  <c r="J201" i="10"/>
  <c r="J196" i="10"/>
  <c r="J182" i="10"/>
  <c r="J176" i="10"/>
  <c r="J145" i="10"/>
  <c r="J143" i="10"/>
  <c r="J142" i="10"/>
  <c r="J141" i="10"/>
  <c r="J61" i="10"/>
  <c r="J57" i="10"/>
  <c r="J38" i="10"/>
  <c r="J32" i="10"/>
  <c r="J9" i="10"/>
  <c r="G128" i="10"/>
  <c r="F129" i="10"/>
  <c r="F130" i="10"/>
  <c r="F131" i="10"/>
  <c r="F133" i="10"/>
  <c r="F43" i="10"/>
  <c r="F42" i="10"/>
  <c r="F41" i="10"/>
  <c r="F40" i="10"/>
  <c r="F39" i="10"/>
  <c r="K38" i="10"/>
  <c r="I38" i="10"/>
  <c r="H38" i="10"/>
  <c r="G38" i="10"/>
  <c r="H11" i="10"/>
  <c r="K196" i="10"/>
  <c r="I196" i="10"/>
  <c r="H196" i="10"/>
  <c r="F196" i="10" s="1"/>
  <c r="K202" i="10"/>
  <c r="I202" i="10"/>
  <c r="H202" i="10"/>
  <c r="H172" i="10"/>
  <c r="H173" i="10"/>
  <c r="F173" i="10"/>
  <c r="H174" i="10"/>
  <c r="H175" i="10"/>
  <c r="F175" i="10" s="1"/>
  <c r="F181" i="10"/>
  <c r="F180" i="10"/>
  <c r="F179" i="10"/>
  <c r="F178" i="10"/>
  <c r="K176" i="10"/>
  <c r="I176" i="10"/>
  <c r="G176" i="10"/>
  <c r="F187" i="10"/>
  <c r="F186" i="10"/>
  <c r="F185" i="10"/>
  <c r="F184" i="10"/>
  <c r="F183" i="10"/>
  <c r="K182" i="10"/>
  <c r="I182" i="10"/>
  <c r="H182" i="10"/>
  <c r="G182" i="10"/>
  <c r="F208" i="10"/>
  <c r="F214" i="10"/>
  <c r="F220" i="10"/>
  <c r="F226" i="10"/>
  <c r="F232" i="10"/>
  <c r="F238" i="10"/>
  <c r="F76" i="10"/>
  <c r="F82" i="10"/>
  <c r="F88" i="10"/>
  <c r="F94" i="10"/>
  <c r="F93" i="10"/>
  <c r="F106" i="10"/>
  <c r="F112" i="10"/>
  <c r="F118" i="10"/>
  <c r="F136" i="10"/>
  <c r="K142" i="10"/>
  <c r="I142" i="10"/>
  <c r="H142" i="10"/>
  <c r="F148" i="10"/>
  <c r="F154" i="10"/>
  <c r="I11" i="10"/>
  <c r="F22" i="10"/>
  <c r="F28" i="10"/>
  <c r="F34" i="10"/>
  <c r="G218" i="10"/>
  <c r="H218" i="10"/>
  <c r="I218" i="10"/>
  <c r="K218" i="10"/>
  <c r="F219" i="10"/>
  <c r="F218" i="10" s="1"/>
  <c r="F221" i="10"/>
  <c r="F222" i="10"/>
  <c r="F223" i="10"/>
  <c r="K61" i="10"/>
  <c r="K55" i="10"/>
  <c r="K57" i="10"/>
  <c r="H59" i="10"/>
  <c r="H61" i="10"/>
  <c r="H55" i="10"/>
  <c r="H57" i="10"/>
  <c r="H51" i="10" s="1"/>
  <c r="F121" i="10"/>
  <c r="F119" i="10"/>
  <c r="F117" i="10"/>
  <c r="H116" i="10"/>
  <c r="G116" i="10"/>
  <c r="F115" i="10"/>
  <c r="F113" i="10"/>
  <c r="F111" i="10"/>
  <c r="G110" i="10"/>
  <c r="F109" i="10"/>
  <c r="F105" i="10"/>
  <c r="K104" i="10"/>
  <c r="I104" i="10"/>
  <c r="H104" i="10"/>
  <c r="G104" i="10"/>
  <c r="G98" i="10"/>
  <c r="F91" i="10"/>
  <c r="F89" i="10"/>
  <c r="F87" i="10"/>
  <c r="K86" i="10"/>
  <c r="G86" i="10"/>
  <c r="F85" i="10"/>
  <c r="F84" i="10"/>
  <c r="F81" i="10"/>
  <c r="H80" i="10"/>
  <c r="G80" i="10"/>
  <c r="F79" i="10"/>
  <c r="F77" i="10"/>
  <c r="F75" i="10"/>
  <c r="G74" i="10"/>
  <c r="F67" i="10"/>
  <c r="F65" i="10"/>
  <c r="F63" i="10"/>
  <c r="G62" i="10"/>
  <c r="G56" i="10"/>
  <c r="G50" i="10"/>
  <c r="G260" i="10"/>
  <c r="I205" i="10"/>
  <c r="K205" i="10"/>
  <c r="I204" i="10"/>
  <c r="K204" i="10"/>
  <c r="I203" i="10"/>
  <c r="K203" i="10"/>
  <c r="I201" i="10"/>
  <c r="K201" i="10"/>
  <c r="H203" i="10"/>
  <c r="H204" i="10"/>
  <c r="H205" i="10"/>
  <c r="H201" i="10"/>
  <c r="G92" i="10"/>
  <c r="F215" i="10"/>
  <c r="F212" i="10" s="1"/>
  <c r="F216" i="10"/>
  <c r="F217" i="10"/>
  <c r="F213" i="10"/>
  <c r="G212" i="10"/>
  <c r="H212" i="10"/>
  <c r="I212" i="10"/>
  <c r="K212" i="10"/>
  <c r="F211" i="10"/>
  <c r="F209" i="10"/>
  <c r="F210" i="10"/>
  <c r="F207" i="10"/>
  <c r="G206" i="10"/>
  <c r="H206" i="10"/>
  <c r="I206" i="10"/>
  <c r="K206" i="10"/>
  <c r="G200" i="10"/>
  <c r="F239" i="10"/>
  <c r="F240" i="10"/>
  <c r="F241" i="10"/>
  <c r="F237" i="10"/>
  <c r="G236" i="10"/>
  <c r="H236" i="10"/>
  <c r="I236" i="10"/>
  <c r="K236" i="10"/>
  <c r="H231" i="10"/>
  <c r="I231" i="10"/>
  <c r="I225" i="10" s="1"/>
  <c r="I195" i="10" s="1"/>
  <c r="K231" i="10"/>
  <c r="K225" i="10" s="1"/>
  <c r="K195" i="10" s="1"/>
  <c r="H233" i="10"/>
  <c r="I233" i="10"/>
  <c r="K233" i="10"/>
  <c r="H234" i="10"/>
  <c r="I234" i="10"/>
  <c r="K234" i="10"/>
  <c r="K228" i="10" s="1"/>
  <c r="K198" i="10" s="1"/>
  <c r="H235" i="10"/>
  <c r="H229" i="10"/>
  <c r="I235" i="10"/>
  <c r="I229" i="10" s="1"/>
  <c r="I199" i="10" s="1"/>
  <c r="K235" i="10"/>
  <c r="G230" i="10"/>
  <c r="G224" i="10"/>
  <c r="G194" i="10"/>
  <c r="G14" i="10"/>
  <c r="G8" i="10"/>
  <c r="H32" i="10"/>
  <c r="I32" i="10"/>
  <c r="K32" i="10"/>
  <c r="F33" i="10"/>
  <c r="F21" i="10"/>
  <c r="I145" i="10"/>
  <c r="I143" i="10"/>
  <c r="H143" i="10"/>
  <c r="I141" i="10"/>
  <c r="H141" i="10"/>
  <c r="G170" i="10"/>
  <c r="F31" i="10"/>
  <c r="F29" i="10"/>
  <c r="F27" i="10"/>
  <c r="G26" i="10"/>
  <c r="K143" i="10"/>
  <c r="K145" i="10"/>
  <c r="K141" i="10"/>
  <c r="G140" i="10"/>
  <c r="F25" i="10"/>
  <c r="F23" i="10"/>
  <c r="G20" i="10"/>
  <c r="F37" i="10"/>
  <c r="F35" i="10"/>
  <c r="G32" i="10"/>
  <c r="G134" i="10"/>
  <c r="F139" i="10"/>
  <c r="G146" i="10"/>
  <c r="F147" i="10"/>
  <c r="F149" i="10"/>
  <c r="F151" i="10"/>
  <c r="G152" i="10"/>
  <c r="F153" i="10"/>
  <c r="F155" i="10"/>
  <c r="F157" i="10"/>
  <c r="F137" i="10"/>
  <c r="F135" i="10"/>
  <c r="F36" i="10"/>
  <c r="F97" i="10"/>
  <c r="F95" i="10"/>
  <c r="K110" i="10"/>
  <c r="J116" i="10"/>
  <c r="H13" i="10"/>
  <c r="I228" i="10"/>
  <c r="I198" i="10" s="1"/>
  <c r="H86" i="10"/>
  <c r="F132" i="10"/>
  <c r="K18" i="10"/>
  <c r="K12" i="10" s="1"/>
  <c r="J152" i="10"/>
  <c r="I152" i="10"/>
  <c r="I188" i="10"/>
  <c r="I92" i="10"/>
  <c r="I134" i="10"/>
  <c r="F138" i="10"/>
  <c r="H20" i="10"/>
  <c r="I116" i="10"/>
  <c r="H62" i="10"/>
  <c r="H146" i="10"/>
  <c r="J11" i="10"/>
  <c r="H60" i="10" l="1"/>
  <c r="H152" i="10"/>
  <c r="F206" i="10"/>
  <c r="H227" i="10"/>
  <c r="H197" i="10" s="1"/>
  <c r="F182" i="10"/>
  <c r="F174" i="10"/>
  <c r="F205" i="10"/>
  <c r="K229" i="10"/>
  <c r="K199" i="10" s="1"/>
  <c r="K265" i="10" s="1"/>
  <c r="F235" i="10"/>
  <c r="F120" i="10"/>
  <c r="F116" i="10" s="1"/>
  <c r="J101" i="10"/>
  <c r="I262" i="10"/>
  <c r="F161" i="10"/>
  <c r="K102" i="10"/>
  <c r="F103" i="10"/>
  <c r="K98" i="10"/>
  <c r="F17" i="10"/>
  <c r="F16" i="10"/>
  <c r="K11" i="10"/>
  <c r="H228" i="10"/>
  <c r="H198" i="10" s="1"/>
  <c r="F198" i="10" s="1"/>
  <c r="F128" i="10"/>
  <c r="F141" i="10"/>
  <c r="F202" i="10"/>
  <c r="F15" i="10"/>
  <c r="J60" i="10"/>
  <c r="J170" i="10"/>
  <c r="F83" i="10"/>
  <c r="F80" i="10" s="1"/>
  <c r="K230" i="10"/>
  <c r="F24" i="10"/>
  <c r="F20" i="10" s="1"/>
  <c r="K144" i="10"/>
  <c r="F234" i="10"/>
  <c r="I110" i="10"/>
  <c r="I144" i="10"/>
  <c r="K254" i="10"/>
  <c r="K247" i="10" s="1"/>
  <c r="F163" i="10"/>
  <c r="I170" i="10"/>
  <c r="F114" i="10"/>
  <c r="F110" i="10" s="1"/>
  <c r="J59" i="10"/>
  <c r="J229" i="10"/>
  <c r="J199" i="10" s="1"/>
  <c r="J20" i="10"/>
  <c r="I265" i="10"/>
  <c r="F236" i="10"/>
  <c r="F191" i="10"/>
  <c r="H110" i="10"/>
  <c r="H199" i="10"/>
  <c r="F57" i="10"/>
  <c r="K140" i="10"/>
  <c r="F142" i="10"/>
  <c r="H9" i="10"/>
  <c r="F9" i="10" s="1"/>
  <c r="F156" i="10"/>
  <c r="F152" i="10" s="1"/>
  <c r="K158" i="10"/>
  <c r="I14" i="10"/>
  <c r="I12" i="10"/>
  <c r="I26" i="10"/>
  <c r="J246" i="10"/>
  <c r="H259" i="10"/>
  <c r="K200" i="10"/>
  <c r="K227" i="10"/>
  <c r="K197" i="10" s="1"/>
  <c r="F162" i="10"/>
  <c r="J158" i="10"/>
  <c r="F204" i="10"/>
  <c r="F203" i="10"/>
  <c r="F101" i="10"/>
  <c r="H53" i="10"/>
  <c r="H98" i="10"/>
  <c r="K10" i="10"/>
  <c r="K14" i="10"/>
  <c r="I52" i="10"/>
  <c r="F52" i="10" s="1"/>
  <c r="F58" i="10"/>
  <c r="F11" i="10"/>
  <c r="F134" i="10"/>
  <c r="I230" i="10"/>
  <c r="F233" i="10"/>
  <c r="H225" i="10"/>
  <c r="H230" i="10"/>
  <c r="F231" i="10"/>
  <c r="H200" i="10"/>
  <c r="K59" i="10"/>
  <c r="K53" i="10" s="1"/>
  <c r="K263" i="10" s="1"/>
  <c r="K80" i="10"/>
  <c r="I86" i="10"/>
  <c r="F90" i="10"/>
  <c r="F86" i="10" s="1"/>
  <c r="J104" i="10"/>
  <c r="F108" i="10"/>
  <c r="F104" i="10" s="1"/>
  <c r="J102" i="10"/>
  <c r="F248" i="10"/>
  <c r="F122" i="10"/>
  <c r="H18" i="10"/>
  <c r="F30" i="10"/>
  <c r="F26" i="10" s="1"/>
  <c r="H26" i="10"/>
  <c r="I98" i="10"/>
  <c r="H54" i="10"/>
  <c r="I227" i="10"/>
  <c r="J144" i="10"/>
  <c r="J140" i="10" s="1"/>
  <c r="F13" i="10"/>
  <c r="F143" i="10"/>
  <c r="F32" i="10"/>
  <c r="J55" i="10"/>
  <c r="F61" i="10"/>
  <c r="F201" i="10"/>
  <c r="J200" i="10"/>
  <c r="K246" i="10"/>
  <c r="I259" i="10"/>
  <c r="F164" i="10"/>
  <c r="I51" i="10"/>
  <c r="I54" i="10"/>
  <c r="F38" i="10"/>
  <c r="F44" i="10"/>
  <c r="F160" i="10"/>
  <c r="K188" i="10"/>
  <c r="F192" i="10"/>
  <c r="F188" i="10" s="1"/>
  <c r="K51" i="10"/>
  <c r="F145" i="10"/>
  <c r="I59" i="10"/>
  <c r="I80" i="10"/>
  <c r="F150" i="10"/>
  <c r="F146" i="10" s="1"/>
  <c r="F19" i="10"/>
  <c r="J14" i="10"/>
  <c r="H140" i="10"/>
  <c r="H56" i="10"/>
  <c r="F159" i="10"/>
  <c r="K60" i="10"/>
  <c r="K54" i="10" s="1"/>
  <c r="K264" i="10" s="1"/>
  <c r="I200" i="10"/>
  <c r="F172" i="10"/>
  <c r="J8" i="10"/>
  <c r="J227" i="10"/>
  <c r="J197" i="10" s="1"/>
  <c r="J230" i="10"/>
  <c r="J51" i="10"/>
  <c r="J98" i="10"/>
  <c r="I74" i="10"/>
  <c r="F78" i="10"/>
  <c r="F74" i="10" s="1"/>
  <c r="F177" i="10"/>
  <c r="F176" i="10" s="1"/>
  <c r="H171" i="10"/>
  <c r="F96" i="10"/>
  <c r="F92" i="10" s="1"/>
  <c r="H10" i="10"/>
  <c r="F228" i="10" l="1"/>
  <c r="I8" i="10"/>
  <c r="I264" i="10"/>
  <c r="F199" i="10"/>
  <c r="K194" i="10"/>
  <c r="F144" i="10"/>
  <c r="F158" i="10"/>
  <c r="F140" i="10"/>
  <c r="F259" i="10"/>
  <c r="H265" i="10"/>
  <c r="F60" i="10"/>
  <c r="J54" i="10"/>
  <c r="J264" i="10" s="1"/>
  <c r="I140" i="10"/>
  <c r="F229" i="10"/>
  <c r="J56" i="10"/>
  <c r="J53" i="10"/>
  <c r="J263" i="10" s="1"/>
  <c r="K50" i="10"/>
  <c r="K261" i="10"/>
  <c r="F51" i="10"/>
  <c r="J265" i="10"/>
  <c r="F55" i="10"/>
  <c r="I197" i="10"/>
  <c r="F227" i="10"/>
  <c r="K224" i="10"/>
  <c r="H262" i="10"/>
  <c r="F10" i="10"/>
  <c r="J194" i="10"/>
  <c r="F230" i="10"/>
  <c r="H50" i="10"/>
  <c r="J261" i="10"/>
  <c r="I224" i="10"/>
  <c r="F200" i="10"/>
  <c r="H12" i="10"/>
  <c r="H8" i="10" s="1"/>
  <c r="H14" i="10"/>
  <c r="F18" i="10"/>
  <c r="F14" i="10" s="1"/>
  <c r="K262" i="10"/>
  <c r="K8" i="10"/>
  <c r="H263" i="10"/>
  <c r="J245" i="10"/>
  <c r="H258" i="10"/>
  <c r="H170" i="10"/>
  <c r="F171" i="10"/>
  <c r="F170" i="10" s="1"/>
  <c r="I261" i="10"/>
  <c r="F102" i="10"/>
  <c r="F98" i="10" s="1"/>
  <c r="F59" i="10"/>
  <c r="I53" i="10"/>
  <c r="I263" i="10" s="1"/>
  <c r="I56" i="10"/>
  <c r="K245" i="10"/>
  <c r="I258" i="10"/>
  <c r="H195" i="10"/>
  <c r="H224" i="10"/>
  <c r="F225" i="10"/>
  <c r="J224" i="10"/>
  <c r="K56" i="10"/>
  <c r="F54" i="10" l="1"/>
  <c r="J50" i="10"/>
  <c r="F265" i="10"/>
  <c r="F56" i="10"/>
  <c r="K260" i="10"/>
  <c r="F195" i="10"/>
  <c r="H194" i="10"/>
  <c r="H257" i="10"/>
  <c r="J244" i="10"/>
  <c r="H261" i="10"/>
  <c r="F263" i="10"/>
  <c r="F53" i="10"/>
  <c r="F224" i="10"/>
  <c r="K244" i="10"/>
  <c r="I257" i="10"/>
  <c r="H264" i="10"/>
  <c r="F264" i="10" s="1"/>
  <c r="F12" i="10"/>
  <c r="F8" i="10" s="1"/>
  <c r="J260" i="10"/>
  <c r="I194" i="10"/>
  <c r="F197" i="10"/>
  <c r="I50" i="10"/>
  <c r="I260" i="10"/>
  <c r="F258" i="10"/>
  <c r="F262" i="10"/>
  <c r="F50" i="10" l="1"/>
  <c r="F257" i="10"/>
  <c r="F194" i="10"/>
  <c r="I256" i="10"/>
  <c r="K243" i="10"/>
  <c r="H260" i="10"/>
  <c r="F261" i="10"/>
  <c r="F260" i="10" s="1"/>
  <c r="J243" i="10"/>
  <c r="H256" i="10"/>
  <c r="F256" i="10" s="1"/>
  <c r="K242" i="10" l="1"/>
  <c r="I255" i="10"/>
  <c r="I254" i="10" s="1"/>
  <c r="I247" i="10" s="1"/>
  <c r="H255" i="10"/>
  <c r="J242" i="10"/>
  <c r="I246" i="10" l="1"/>
  <c r="G259" i="10"/>
  <c r="H254" i="10"/>
  <c r="H247" i="10" s="1"/>
  <c r="F255" i="10"/>
  <c r="F254" i="10" s="1"/>
  <c r="F247" i="10" l="1"/>
  <c r="H246" i="10"/>
  <c r="G258" i="10"/>
  <c r="I245" i="10"/>
  <c r="H245" i="10" l="1"/>
  <c r="F246" i="10"/>
  <c r="G257" i="10"/>
  <c r="I244" i="10"/>
  <c r="G256" i="10" l="1"/>
  <c r="I243" i="10"/>
  <c r="F245" i="10"/>
  <c r="H244" i="10"/>
  <c r="H243" i="10" l="1"/>
  <c r="F244" i="10"/>
  <c r="G255" i="10"/>
  <c r="G254" i="10" s="1"/>
  <c r="I242" i="10"/>
  <c r="F243" i="10" l="1"/>
  <c r="H242" i="10"/>
  <c r="F242" i="10" s="1"/>
</calcChain>
</file>

<file path=xl/sharedStrings.xml><?xml version="1.0" encoding="utf-8"?>
<sst xmlns="http://schemas.openxmlformats.org/spreadsheetml/2006/main" count="419" uniqueCount="118">
  <si>
    <t>Срок  исполнения мероприятия</t>
  </si>
  <si>
    <t>Объем финансирования по годам (тыс. руб.)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</si>
  <si>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</si>
  <si>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</si>
  <si>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</si>
  <si>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</si>
  <si>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</si>
  <si>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</si>
  <si>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</si>
  <si>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</si>
  <si>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</si>
  <si>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</si>
  <si>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</si>
  <si>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</si>
  <si>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</si>
  <si>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</si>
  <si>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</si>
  <si>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</si>
  <si>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</si>
  <si>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</si>
  <si>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</si>
  <si>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</si>
  <si>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</si>
  <si>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</si>
  <si>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</si>
  <si>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</si>
  <si>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</si>
  <si>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</si>
  <si>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</si>
  <si>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</si>
  <si>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 xml:space="preserve"> Услуга по сбору средств за наем помещений муниципального жилого фонда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</si>
  <si>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</si>
  <si>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</si>
  <si>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</si>
  <si>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</si>
  <si>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</si>
  <si>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</si>
  <si>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</si>
  <si>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</si>
  <si>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 xml:space="preserve">Проведение капитального ремонта общежитий, а также жилых зданий, жилых домов, многоквартирных домов, использовавшихся до 21 марта 2014 года в качестве общежитий, на территории Республики Крым, в том числе софинансирование за счет средств муниципального бюджета 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</si>
  <si>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</si>
  <si>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</si>
  <si>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</si>
  <si>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</si>
  <si>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</si>
  <si>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</si>
  <si>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</si>
  <si>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</si>
  <si>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</si>
  <si>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</si>
  <si>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</si>
  <si>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</si>
  <si>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</si>
  <si>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</si>
  <si>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</si>
  <si>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</si>
  <si>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</si>
  <si>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</si>
  <si>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</si>
  <si>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</si>
  <si>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</si>
  <si>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</si>
  <si>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</si>
  <si>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</si>
  <si>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</si>
  <si>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</si>
  <si>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</si>
  <si>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</si>
  <si>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</si>
  <si>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</si>
  <si>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</si>
  <si>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</si>
  <si>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</si>
  <si>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</si>
  <si>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</si>
  <si>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</si>
  <si>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</si>
  <si>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</si>
  <si>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</si>
  <si>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</si>
  <si>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</si>
  <si>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</si>
  <si>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Приобретение транспортных средств в муниципальную собственность для обеспечения муницпальных нужд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</si>
  <si>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</si>
  <si>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2021-2022</t>
  </si>
  <si>
    <t xml:space="preserve"> Организация уборки территории городского округа, в том числе приобретение спецтехники </t>
  </si>
  <si>
    <t>2021-2024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</si>
  <si>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</si>
  <si>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</si>
  <si>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</si>
  <si>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</si>
  <si>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</si>
  <si>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</si>
  <si>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</si>
  <si>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</si>
  <si>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 xml:space="preserve">Восстановление систем пожарной безопасности </t>
  </si>
  <si>
    <t>Комплектация пожарных кранов пожарными рукавами и стволами, ремонт насосов повысителей давления, электрооборудования;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</si>
  <si>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</si>
  <si>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</si>
  <si>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</si>
  <si>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</si>
  <si>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</si>
  <si>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</si>
  <si>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</si>
  <si>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</si>
  <si>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</si>
  <si>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</si>
  <si>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2.3.4.</t>
  </si>
  <si>
    <t>ДГХА г. Евпатории РК МУП УК «Уют»; ООО «УК «Престиж»; ООО «Единое домоуправление»; ООО «УК «Черноморец-Юг»;</t>
  </si>
  <si>
    <t>6.2</t>
  </si>
  <si>
    <t>Строительство и реконструкция сетей инженерного обеспечения мкрн. Исмаил-Бей, Спутник-1, Яшлык</t>
  </si>
  <si>
    <t>2021,          2024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</si>
  <si>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</si>
  <si>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</si>
  <si>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</si>
  <si>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</si>
  <si>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</si>
  <si>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 xml:space="preserve">Приложение № 1
к постановлению администрации города Евпатории Республики Крым      от__________________№_____________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</si>
</sst>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1" xfId="0" applyFont="1" applyBorder="1"/>
    <xf numFmtId="0" fontId="5" fillId="0" borderId="3" xfId="0" applyFont="1" applyFill="1" applyBorder="1"/>
    <xf numFmtId="0" fontId="6" fillId="0" borderId="0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5" fontId="5" fillId="0" borderId="0" xfId="0" applyNumberFormat="1" applyFont="1"/>
    <xf numFmtId="165" fontId="5" fillId="0" borderId="0" xfId="0" applyNumberFormat="1" applyFont="1" applyFill="1"/>
    <xf numFmtId="165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6" fillId="0" borderId="1" xfId="0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49" fontId="16" fillId="0" borderId="2" xfId="0" applyNumberFormat="1" applyFont="1" applyFill="1" applyBorder="1" applyAlignment="1">
      <alignment horizontal="center" vertical="top" wrapText="1"/>
    </xf>
    <xf numFmtId="49" fontId="16" fillId="0" borderId="5" xfId="0" applyNumberFormat="1" applyFont="1" applyFill="1" applyBorder="1" applyAlignment="1">
      <alignment horizontal="center" vertical="top" wrapText="1"/>
    </xf>
    <xf numFmtId="49" fontId="16" fillId="0" borderId="3" xfId="0" applyNumberFormat="1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3"/>
  <sheetViews>
    <sheetView tabSelected="1" view="pageBreakPreview" zoomScale="80" zoomScaleNormal="80" zoomScaleSheetLayoutView="80" workbookViewId="0">
      <pane ySplit="6" topLeftCell="A166" activePane="bottomLeft" state="frozen"/>
      <selection pane="bottomLeft" activeCell="I178" sqref="I178"/>
    </sheetView>
  </sheetViews>
  <sheetFormatPr defaultRowHeight="15.75" x14ac:dyDescent="0.25"/>
  <cols>
    <col min="1" max="1" width="7.7109375" style="9" customWidth="1"/>
    <col min="2" max="2" width="38.42578125" style="3" customWidth="1"/>
    <col min="3" max="3" width="8.5703125" style="3" customWidth="1"/>
    <col min="4" max="4" width="18.28515625" style="3" customWidth="1"/>
    <col min="5" max="5" width="26" style="3" customWidth="1"/>
    <col min="6" max="6" width="22.140625" style="3" customWidth="1"/>
    <col min="7" max="7" width="1.85546875" style="3" hidden="1" customWidth="1"/>
    <col min="8" max="8" width="20" style="3" customWidth="1"/>
    <col min="9" max="9" width="21" style="3" customWidth="1"/>
    <col min="10" max="10" width="21" style="2" customWidth="1"/>
    <col min="11" max="11" width="21.5703125" style="2" customWidth="1"/>
    <col min="12" max="12" width="14.5703125" style="1" bestFit="1" customWidth="1"/>
    <col min="13" max="16384" width="9.140625" style="1"/>
  </cols>
  <sheetData>
    <row r="1" spans="1:12" ht="57" customHeight="1" x14ac:dyDescent="0.25">
      <c r="A1" s="13"/>
      <c r="H1" s="39" t="s">
        <v>117</v>
      </c>
      <c r="I1" s="39"/>
      <c r="J1" s="39"/>
      <c r="K1" s="39"/>
    </row>
    <row r="2" spans="1:12" ht="11.25" customHeight="1" x14ac:dyDescent="0.25">
      <c r="A2" s="13"/>
      <c r="H2" s="33"/>
      <c r="I2" s="34"/>
      <c r="J2" s="34"/>
      <c r="K2" s="34"/>
    </row>
    <row r="3" spans="1:12" ht="57" customHeight="1" x14ac:dyDescent="0.25">
      <c r="A3" s="13"/>
      <c r="H3" s="72" t="s">
        <v>78</v>
      </c>
      <c r="I3" s="73"/>
      <c r="J3" s="73"/>
      <c r="K3" s="73"/>
    </row>
    <row r="4" spans="1:12" ht="16.5" customHeight="1" x14ac:dyDescent="0.25">
      <c r="A4" s="70" t="s">
        <v>58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2" ht="39.75" customHeight="1" x14ac:dyDescent="0.25">
      <c r="A5" s="61" t="s">
        <v>7</v>
      </c>
      <c r="B5" s="74" t="s">
        <v>16</v>
      </c>
      <c r="C5" s="44" t="s">
        <v>0</v>
      </c>
      <c r="D5" s="61" t="s">
        <v>15</v>
      </c>
      <c r="E5" s="61" t="s">
        <v>8</v>
      </c>
      <c r="F5" s="61" t="s">
        <v>9</v>
      </c>
      <c r="G5" s="61" t="s">
        <v>1</v>
      </c>
      <c r="H5" s="61"/>
      <c r="I5" s="61"/>
      <c r="J5" s="61"/>
      <c r="K5" s="61"/>
    </row>
    <row r="6" spans="1:12" ht="39.75" customHeight="1" x14ac:dyDescent="0.25">
      <c r="A6" s="61"/>
      <c r="B6" s="75"/>
      <c r="C6" s="46"/>
      <c r="D6" s="61"/>
      <c r="E6" s="61"/>
      <c r="F6" s="61"/>
      <c r="G6" s="5">
        <v>2016</v>
      </c>
      <c r="H6" s="5">
        <v>2021</v>
      </c>
      <c r="I6" s="5">
        <v>2022</v>
      </c>
      <c r="J6" s="5">
        <v>2023</v>
      </c>
      <c r="K6" s="5">
        <v>2024</v>
      </c>
    </row>
    <row r="7" spans="1:12" ht="24.75" customHeight="1" x14ac:dyDescent="0.25">
      <c r="A7" s="5">
        <v>1</v>
      </c>
      <c r="B7" s="20">
        <v>2</v>
      </c>
      <c r="C7" s="5">
        <v>3</v>
      </c>
      <c r="D7" s="5">
        <v>4</v>
      </c>
      <c r="E7" s="5">
        <v>5</v>
      </c>
      <c r="F7" s="5">
        <v>6</v>
      </c>
      <c r="G7" s="5">
        <v>8</v>
      </c>
      <c r="H7" s="5">
        <v>7</v>
      </c>
      <c r="I7" s="5">
        <v>8</v>
      </c>
      <c r="J7" s="5">
        <v>9</v>
      </c>
      <c r="K7" s="5">
        <v>10</v>
      </c>
    </row>
    <row r="8" spans="1:12" ht="21" customHeight="1" x14ac:dyDescent="0.25">
      <c r="A8" s="40" t="s">
        <v>67</v>
      </c>
      <c r="B8" s="56" t="s">
        <v>66</v>
      </c>
      <c r="C8" s="47"/>
      <c r="D8" s="63" t="s">
        <v>97</v>
      </c>
      <c r="E8" s="4" t="s">
        <v>2</v>
      </c>
      <c r="F8" s="21">
        <f t="shared" ref="F8:K8" si="0">SUM(F9:F13)</f>
        <v>1602042.5545099999</v>
      </c>
      <c r="G8" s="21">
        <f t="shared" si="0"/>
        <v>0</v>
      </c>
      <c r="H8" s="21">
        <f t="shared" si="0"/>
        <v>1454791.73973</v>
      </c>
      <c r="I8" s="21">
        <f t="shared" si="0"/>
        <v>88442.3315</v>
      </c>
      <c r="J8" s="21">
        <f t="shared" si="0"/>
        <v>28397.83164</v>
      </c>
      <c r="K8" s="21">
        <f t="shared" si="0"/>
        <v>30410.65164</v>
      </c>
    </row>
    <row r="9" spans="1:12" ht="21" customHeight="1" x14ac:dyDescent="0.25">
      <c r="A9" s="40"/>
      <c r="B9" s="57"/>
      <c r="C9" s="48"/>
      <c r="D9" s="64"/>
      <c r="E9" s="4" t="s">
        <v>3</v>
      </c>
      <c r="F9" s="21">
        <f>SUM(H9:K9)</f>
        <v>55843.381869999997</v>
      </c>
      <c r="G9" s="22"/>
      <c r="H9" s="21">
        <f t="shared" ref="H9:K13" si="1">H15+H33+H39+H45</f>
        <v>55843.381869999997</v>
      </c>
      <c r="I9" s="21">
        <f>I15+I33+I39+I45</f>
        <v>0</v>
      </c>
      <c r="J9" s="21">
        <f t="shared" si="1"/>
        <v>0</v>
      </c>
      <c r="K9" s="21">
        <f t="shared" si="1"/>
        <v>0</v>
      </c>
      <c r="L9" s="29"/>
    </row>
    <row r="10" spans="1:12" ht="21" customHeight="1" x14ac:dyDescent="0.25">
      <c r="A10" s="40"/>
      <c r="B10" s="57"/>
      <c r="C10" s="48"/>
      <c r="D10" s="64"/>
      <c r="E10" s="15" t="s">
        <v>77</v>
      </c>
      <c r="F10" s="21">
        <f>SUM(H10:K10)</f>
        <v>1350000</v>
      </c>
      <c r="G10" s="22"/>
      <c r="H10" s="21">
        <f t="shared" si="1"/>
        <v>1350000</v>
      </c>
      <c r="I10" s="21">
        <f t="shared" si="1"/>
        <v>0</v>
      </c>
      <c r="J10" s="21">
        <f t="shared" si="1"/>
        <v>0</v>
      </c>
      <c r="K10" s="21">
        <f t="shared" si="1"/>
        <v>0</v>
      </c>
    </row>
    <row r="11" spans="1:12" ht="25.5" customHeight="1" x14ac:dyDescent="0.25">
      <c r="A11" s="40"/>
      <c r="B11" s="57"/>
      <c r="C11" s="48"/>
      <c r="D11" s="64"/>
      <c r="E11" s="4" t="s">
        <v>4</v>
      </c>
      <c r="F11" s="21">
        <f>SUM(H11:K11)</f>
        <v>3924.45</v>
      </c>
      <c r="G11" s="22"/>
      <c r="H11" s="21">
        <f t="shared" si="1"/>
        <v>0</v>
      </c>
      <c r="I11" s="21">
        <f t="shared" si="1"/>
        <v>3924.45</v>
      </c>
      <c r="J11" s="21">
        <f t="shared" si="1"/>
        <v>0</v>
      </c>
      <c r="K11" s="21">
        <f t="shared" si="1"/>
        <v>0</v>
      </c>
    </row>
    <row r="12" spans="1:12" ht="21" customHeight="1" x14ac:dyDescent="0.25">
      <c r="A12" s="40"/>
      <c r="B12" s="57"/>
      <c r="C12" s="48"/>
      <c r="D12" s="64"/>
      <c r="E12" s="4" t="s">
        <v>5</v>
      </c>
      <c r="F12" s="21">
        <f>SUM(H12:K12)</f>
        <v>192274.72263999999</v>
      </c>
      <c r="G12" s="22"/>
      <c r="H12" s="21">
        <f t="shared" si="1"/>
        <v>48948.357859999996</v>
      </c>
      <c r="I12" s="21">
        <f>I18+I36+I42+I48</f>
        <v>84517.881500000003</v>
      </c>
      <c r="J12" s="21">
        <f t="shared" si="1"/>
        <v>28397.83164</v>
      </c>
      <c r="K12" s="21">
        <f t="shared" si="1"/>
        <v>30410.65164</v>
      </c>
    </row>
    <row r="13" spans="1:12" ht="25.5" customHeight="1" x14ac:dyDescent="0.25">
      <c r="A13" s="40"/>
      <c r="B13" s="58"/>
      <c r="C13" s="49"/>
      <c r="D13" s="65"/>
      <c r="E13" s="4" t="s">
        <v>6</v>
      </c>
      <c r="F13" s="21">
        <f>SUM(H13:K13)</f>
        <v>0</v>
      </c>
      <c r="G13" s="22"/>
      <c r="H13" s="21">
        <f t="shared" si="1"/>
        <v>0</v>
      </c>
      <c r="I13" s="21">
        <f t="shared" si="1"/>
        <v>0</v>
      </c>
      <c r="J13" s="21">
        <f t="shared" si="1"/>
        <v>0</v>
      </c>
      <c r="K13" s="21">
        <f t="shared" si="1"/>
        <v>0</v>
      </c>
    </row>
    <row r="14" spans="1:12" ht="21" customHeight="1" x14ac:dyDescent="0.25">
      <c r="A14" s="59" t="s">
        <v>54</v>
      </c>
      <c r="B14" s="60" t="s">
        <v>59</v>
      </c>
      <c r="C14" s="85" t="s">
        <v>86</v>
      </c>
      <c r="D14" s="76" t="s">
        <v>38</v>
      </c>
      <c r="E14" s="35" t="s">
        <v>2</v>
      </c>
      <c r="F14" s="36">
        <f t="shared" ref="F14:K14" si="2">SUM(F15:F19)</f>
        <v>196199.17064</v>
      </c>
      <c r="G14" s="36">
        <f t="shared" si="2"/>
        <v>0</v>
      </c>
      <c r="H14" s="36">
        <f>SUM(H15:H19)</f>
        <v>48948.35686</v>
      </c>
      <c r="I14" s="36">
        <f t="shared" si="2"/>
        <v>88442.330499999996</v>
      </c>
      <c r="J14" s="36">
        <f t="shared" si="2"/>
        <v>28397.83164</v>
      </c>
      <c r="K14" s="36">
        <f t="shared" si="2"/>
        <v>30410.65164</v>
      </c>
    </row>
    <row r="15" spans="1:12" ht="21" customHeight="1" x14ac:dyDescent="0.25">
      <c r="A15" s="84"/>
      <c r="B15" s="60"/>
      <c r="C15" s="85"/>
      <c r="D15" s="76"/>
      <c r="E15" s="35" t="s">
        <v>3</v>
      </c>
      <c r="F15" s="36">
        <f>SUM(H15:K15)</f>
        <v>0</v>
      </c>
      <c r="G15" s="37"/>
      <c r="H15" s="36">
        <f>H21+H27</f>
        <v>0</v>
      </c>
      <c r="I15" s="36">
        <f>I21+I27</f>
        <v>0</v>
      </c>
      <c r="J15" s="36">
        <f>J21+J27</f>
        <v>0</v>
      </c>
      <c r="K15" s="36">
        <f>K21+K27</f>
        <v>0</v>
      </c>
    </row>
    <row r="16" spans="1:12" ht="21" customHeight="1" x14ac:dyDescent="0.25">
      <c r="A16" s="84"/>
      <c r="B16" s="60"/>
      <c r="C16" s="85"/>
      <c r="D16" s="76"/>
      <c r="E16" s="38" t="s">
        <v>77</v>
      </c>
      <c r="F16" s="36">
        <f>SUM(H16:K16)</f>
        <v>0</v>
      </c>
      <c r="G16" s="37"/>
      <c r="H16" s="36">
        <f t="shared" ref="H16:K19" si="3">H22+H28</f>
        <v>0</v>
      </c>
      <c r="I16" s="36">
        <f t="shared" si="3"/>
        <v>0</v>
      </c>
      <c r="J16" s="36">
        <f t="shared" si="3"/>
        <v>0</v>
      </c>
      <c r="K16" s="36">
        <f t="shared" si="3"/>
        <v>0</v>
      </c>
    </row>
    <row r="17" spans="1:11" ht="21" customHeight="1" x14ac:dyDescent="0.25">
      <c r="A17" s="84"/>
      <c r="B17" s="60"/>
      <c r="C17" s="85"/>
      <c r="D17" s="76"/>
      <c r="E17" s="35" t="s">
        <v>4</v>
      </c>
      <c r="F17" s="36">
        <f>SUM(H17:K17)</f>
        <v>3924.45</v>
      </c>
      <c r="G17" s="37"/>
      <c r="H17" s="36">
        <f t="shared" si="3"/>
        <v>0</v>
      </c>
      <c r="I17" s="36">
        <f t="shared" si="3"/>
        <v>3924.45</v>
      </c>
      <c r="J17" s="36">
        <f t="shared" si="3"/>
        <v>0</v>
      </c>
      <c r="K17" s="36">
        <f t="shared" si="3"/>
        <v>0</v>
      </c>
    </row>
    <row r="18" spans="1:11" ht="21" customHeight="1" x14ac:dyDescent="0.25">
      <c r="A18" s="84"/>
      <c r="B18" s="60"/>
      <c r="C18" s="85"/>
      <c r="D18" s="76"/>
      <c r="E18" s="35" t="s">
        <v>5</v>
      </c>
      <c r="F18" s="36">
        <f>SUM(H18:K18)</f>
        <v>192274.72063999998</v>
      </c>
      <c r="G18" s="37"/>
      <c r="H18" s="36">
        <f t="shared" si="3"/>
        <v>48948.35686</v>
      </c>
      <c r="I18" s="36">
        <f t="shared" si="3"/>
        <v>84517.880499999999</v>
      </c>
      <c r="J18" s="36">
        <f t="shared" si="3"/>
        <v>28397.83164</v>
      </c>
      <c r="K18" s="36">
        <f t="shared" si="3"/>
        <v>30410.65164</v>
      </c>
    </row>
    <row r="19" spans="1:11" ht="21" customHeight="1" x14ac:dyDescent="0.25">
      <c r="A19" s="84"/>
      <c r="B19" s="60"/>
      <c r="C19" s="85"/>
      <c r="D19" s="76"/>
      <c r="E19" s="35" t="s">
        <v>6</v>
      </c>
      <c r="F19" s="36">
        <f>SUM(H19:K19)</f>
        <v>0</v>
      </c>
      <c r="G19" s="36"/>
      <c r="H19" s="36">
        <f t="shared" si="3"/>
        <v>0</v>
      </c>
      <c r="I19" s="36">
        <f t="shared" si="3"/>
        <v>0</v>
      </c>
      <c r="J19" s="36">
        <f t="shared" si="3"/>
        <v>0</v>
      </c>
      <c r="K19" s="36">
        <f t="shared" si="3"/>
        <v>0</v>
      </c>
    </row>
    <row r="20" spans="1:11" ht="21" customHeight="1" x14ac:dyDescent="0.25">
      <c r="A20" s="40" t="s">
        <v>56</v>
      </c>
      <c r="B20" s="62" t="s">
        <v>20</v>
      </c>
      <c r="C20" s="47" t="s">
        <v>86</v>
      </c>
      <c r="D20" s="61" t="s">
        <v>38</v>
      </c>
      <c r="E20" s="4" t="s">
        <v>2</v>
      </c>
      <c r="F20" s="23">
        <f t="shared" ref="F20:K20" si="4">SUM(F21:F25)</f>
        <v>126733.93073000001</v>
      </c>
      <c r="G20" s="24">
        <f t="shared" si="4"/>
        <v>0</v>
      </c>
      <c r="H20" s="23">
        <f t="shared" si="4"/>
        <v>32811.454810000003</v>
      </c>
      <c r="I20" s="23">
        <f t="shared" si="4"/>
        <v>63959.842640000003</v>
      </c>
      <c r="J20" s="23">
        <f t="shared" si="4"/>
        <v>13986.761640000001</v>
      </c>
      <c r="K20" s="23">
        <f t="shared" si="4"/>
        <v>15975.871639999999</v>
      </c>
    </row>
    <row r="21" spans="1:11" ht="21" customHeight="1" x14ac:dyDescent="0.25">
      <c r="A21" s="67"/>
      <c r="B21" s="62"/>
      <c r="C21" s="48"/>
      <c r="D21" s="61"/>
      <c r="E21" s="5" t="s">
        <v>3</v>
      </c>
      <c r="F21" s="23">
        <f>SUM(G21:K21)</f>
        <v>0</v>
      </c>
      <c r="G21" s="24"/>
      <c r="H21" s="23">
        <v>0</v>
      </c>
      <c r="I21" s="23">
        <v>0</v>
      </c>
      <c r="J21" s="23">
        <v>0</v>
      </c>
      <c r="K21" s="23">
        <v>0</v>
      </c>
    </row>
    <row r="22" spans="1:11" ht="21" customHeight="1" x14ac:dyDescent="0.25">
      <c r="A22" s="67"/>
      <c r="B22" s="62"/>
      <c r="C22" s="48"/>
      <c r="D22" s="61"/>
      <c r="E22" s="14" t="s">
        <v>76</v>
      </c>
      <c r="F22" s="23">
        <f>SUM(G22:K22)</f>
        <v>0</v>
      </c>
      <c r="G22" s="24"/>
      <c r="H22" s="23">
        <v>0</v>
      </c>
      <c r="I22" s="23">
        <v>0</v>
      </c>
      <c r="J22" s="23">
        <v>0</v>
      </c>
      <c r="K22" s="23">
        <v>0</v>
      </c>
    </row>
    <row r="23" spans="1:11" ht="21" customHeight="1" x14ac:dyDescent="0.25">
      <c r="A23" s="67"/>
      <c r="B23" s="62"/>
      <c r="C23" s="48"/>
      <c r="D23" s="61"/>
      <c r="E23" s="5" t="s">
        <v>4</v>
      </c>
      <c r="F23" s="23">
        <f>SUM(G23:K23)</f>
        <v>0</v>
      </c>
      <c r="G23" s="24"/>
      <c r="H23" s="23">
        <v>0</v>
      </c>
      <c r="I23" s="23">
        <v>0</v>
      </c>
      <c r="J23" s="23">
        <v>0</v>
      </c>
      <c r="K23" s="23">
        <v>0</v>
      </c>
    </row>
    <row r="24" spans="1:11" ht="21" customHeight="1" x14ac:dyDescent="0.25">
      <c r="A24" s="67"/>
      <c r="B24" s="62"/>
      <c r="C24" s="48"/>
      <c r="D24" s="61"/>
      <c r="E24" s="5" t="s">
        <v>5</v>
      </c>
      <c r="F24" s="23">
        <f>SUM(G24:K24)</f>
        <v>126733.93073000001</v>
      </c>
      <c r="G24" s="24">
        <v>0</v>
      </c>
      <c r="H24" s="23">
        <f>12275.43239+23836.542-10737.76837+3021.31437+6000+17892-19788.31437+344.4-32.15121</f>
        <v>32811.454810000003</v>
      </c>
      <c r="I24" s="23">
        <f>13596.20664+25059.56+7000+6305.292+11998.784</f>
        <v>63959.842640000003</v>
      </c>
      <c r="J24" s="23">
        <f>145.205+13841.55664</f>
        <v>13986.761640000001</v>
      </c>
      <c r="K24" s="23">
        <f>1825.30364+14150.568</f>
        <v>15975.871639999999</v>
      </c>
    </row>
    <row r="25" spans="1:11" ht="21" customHeight="1" x14ac:dyDescent="0.25">
      <c r="A25" s="67"/>
      <c r="B25" s="62"/>
      <c r="C25" s="49"/>
      <c r="D25" s="61"/>
      <c r="E25" s="5" t="s">
        <v>6</v>
      </c>
      <c r="F25" s="23">
        <f>SUM(G25:K25)</f>
        <v>0</v>
      </c>
      <c r="G25" s="24"/>
      <c r="H25" s="23">
        <v>0</v>
      </c>
      <c r="I25" s="23">
        <v>0</v>
      </c>
      <c r="J25" s="23">
        <v>0</v>
      </c>
      <c r="K25" s="23">
        <v>0</v>
      </c>
    </row>
    <row r="26" spans="1:11" ht="21" customHeight="1" x14ac:dyDescent="0.25">
      <c r="A26" s="40" t="s">
        <v>60</v>
      </c>
      <c r="B26" s="62" t="s">
        <v>83</v>
      </c>
      <c r="C26" s="47" t="s">
        <v>86</v>
      </c>
      <c r="D26" s="61" t="s">
        <v>13</v>
      </c>
      <c r="E26" s="4" t="s">
        <v>2</v>
      </c>
      <c r="F26" s="23">
        <f t="shared" ref="F26:K26" si="5">SUM(F27:F31)</f>
        <v>69465.239910000004</v>
      </c>
      <c r="G26" s="24">
        <f t="shared" si="5"/>
        <v>0</v>
      </c>
      <c r="H26" s="23">
        <f t="shared" si="5"/>
        <v>16136.902050000001</v>
      </c>
      <c r="I26" s="23">
        <f t="shared" si="5"/>
        <v>24482.487860000001</v>
      </c>
      <c r="J26" s="23">
        <f t="shared" si="5"/>
        <v>14411.07</v>
      </c>
      <c r="K26" s="23">
        <f t="shared" si="5"/>
        <v>14434.78</v>
      </c>
    </row>
    <row r="27" spans="1:11" ht="21" customHeight="1" x14ac:dyDescent="0.25">
      <c r="A27" s="67"/>
      <c r="B27" s="62"/>
      <c r="C27" s="48"/>
      <c r="D27" s="61"/>
      <c r="E27" s="5" t="s">
        <v>3</v>
      </c>
      <c r="F27" s="23">
        <f>SUM(G27:K27)</f>
        <v>0</v>
      </c>
      <c r="G27" s="24"/>
      <c r="H27" s="23">
        <v>0</v>
      </c>
      <c r="I27" s="23">
        <v>0</v>
      </c>
      <c r="J27" s="23">
        <v>0</v>
      </c>
      <c r="K27" s="23">
        <v>0</v>
      </c>
    </row>
    <row r="28" spans="1:11" ht="21" customHeight="1" x14ac:dyDescent="0.25">
      <c r="A28" s="67"/>
      <c r="B28" s="62"/>
      <c r="C28" s="48"/>
      <c r="D28" s="61"/>
      <c r="E28" s="14" t="s">
        <v>76</v>
      </c>
      <c r="F28" s="23">
        <f>SUM(G28:K28)</f>
        <v>0</v>
      </c>
      <c r="G28" s="24"/>
      <c r="H28" s="23">
        <v>0</v>
      </c>
      <c r="I28" s="23">
        <v>0</v>
      </c>
      <c r="J28" s="23">
        <v>0</v>
      </c>
      <c r="K28" s="23">
        <v>0</v>
      </c>
    </row>
    <row r="29" spans="1:11" ht="21" customHeight="1" x14ac:dyDescent="0.25">
      <c r="A29" s="67"/>
      <c r="B29" s="62"/>
      <c r="C29" s="48"/>
      <c r="D29" s="61"/>
      <c r="E29" s="5" t="s">
        <v>4</v>
      </c>
      <c r="F29" s="23">
        <f>SUM(G29:K29)</f>
        <v>3924.45</v>
      </c>
      <c r="G29" s="24"/>
      <c r="H29" s="23">
        <v>0</v>
      </c>
      <c r="I29" s="23">
        <v>3924.45</v>
      </c>
      <c r="J29" s="23">
        <v>0</v>
      </c>
      <c r="K29" s="23">
        <v>0</v>
      </c>
    </row>
    <row r="30" spans="1:11" ht="21" customHeight="1" x14ac:dyDescent="0.25">
      <c r="A30" s="67"/>
      <c r="B30" s="62"/>
      <c r="C30" s="48"/>
      <c r="D30" s="61"/>
      <c r="E30" s="5" t="s">
        <v>5</v>
      </c>
      <c r="F30" s="23">
        <f>SUM(G30:K30)</f>
        <v>65540.789910000007</v>
      </c>
      <c r="G30" s="24">
        <v>0</v>
      </c>
      <c r="H30" s="23">
        <f>9296.2288+2428.47383+4412.19942</f>
        <v>16136.902050000001</v>
      </c>
      <c r="I30" s="23">
        <f>13517.97+7040.06786</f>
        <v>20558.03786</v>
      </c>
      <c r="J30" s="23">
        <v>14411.07</v>
      </c>
      <c r="K30" s="23">
        <v>14434.78</v>
      </c>
    </row>
    <row r="31" spans="1:11" ht="21" customHeight="1" x14ac:dyDescent="0.25">
      <c r="A31" s="67"/>
      <c r="B31" s="62"/>
      <c r="C31" s="49"/>
      <c r="D31" s="61"/>
      <c r="E31" s="5" t="s">
        <v>6</v>
      </c>
      <c r="F31" s="23">
        <f>SUM(G31:K31)</f>
        <v>0</v>
      </c>
      <c r="G31" s="24"/>
      <c r="H31" s="23">
        <v>0</v>
      </c>
      <c r="I31" s="23">
        <v>0</v>
      </c>
      <c r="J31" s="23">
        <v>0</v>
      </c>
      <c r="K31" s="23">
        <v>0</v>
      </c>
    </row>
    <row r="32" spans="1:11" ht="21" customHeight="1" x14ac:dyDescent="0.25">
      <c r="A32" s="59" t="s">
        <v>55</v>
      </c>
      <c r="B32" s="60" t="s">
        <v>72</v>
      </c>
      <c r="C32" s="78" t="s">
        <v>84</v>
      </c>
      <c r="D32" s="92" t="s">
        <v>13</v>
      </c>
      <c r="E32" s="35" t="s">
        <v>2</v>
      </c>
      <c r="F32" s="36">
        <f t="shared" ref="F32:K32" si="6">SUM(F33:F37)</f>
        <v>2E-3</v>
      </c>
      <c r="G32" s="37">
        <f t="shared" si="6"/>
        <v>0</v>
      </c>
      <c r="H32" s="36">
        <f t="shared" si="6"/>
        <v>1E-3</v>
      </c>
      <c r="I32" s="36">
        <f t="shared" si="6"/>
        <v>1E-3</v>
      </c>
      <c r="J32" s="36">
        <f t="shared" si="6"/>
        <v>0</v>
      </c>
      <c r="K32" s="36">
        <f t="shared" si="6"/>
        <v>0</v>
      </c>
    </row>
    <row r="33" spans="1:11" ht="21" customHeight="1" x14ac:dyDescent="0.25">
      <c r="A33" s="84"/>
      <c r="B33" s="60"/>
      <c r="C33" s="79"/>
      <c r="D33" s="93"/>
      <c r="E33" s="35" t="s">
        <v>3</v>
      </c>
      <c r="F33" s="36">
        <f>SUM(G33:K33)</f>
        <v>0</v>
      </c>
      <c r="G33" s="37"/>
      <c r="H33" s="36">
        <v>0</v>
      </c>
      <c r="I33" s="36">
        <v>0</v>
      </c>
      <c r="J33" s="36">
        <v>0</v>
      </c>
      <c r="K33" s="36">
        <v>0</v>
      </c>
    </row>
    <row r="34" spans="1:11" ht="21" customHeight="1" x14ac:dyDescent="0.25">
      <c r="A34" s="84"/>
      <c r="B34" s="60"/>
      <c r="C34" s="79"/>
      <c r="D34" s="93"/>
      <c r="E34" s="38" t="s">
        <v>76</v>
      </c>
      <c r="F34" s="36">
        <f>SUM(G34:K34)</f>
        <v>0</v>
      </c>
      <c r="G34" s="37"/>
      <c r="H34" s="36">
        <v>0</v>
      </c>
      <c r="I34" s="36">
        <v>0</v>
      </c>
      <c r="J34" s="36">
        <v>0</v>
      </c>
      <c r="K34" s="36">
        <v>0</v>
      </c>
    </row>
    <row r="35" spans="1:11" ht="21" customHeight="1" x14ac:dyDescent="0.25">
      <c r="A35" s="84"/>
      <c r="B35" s="60"/>
      <c r="C35" s="79"/>
      <c r="D35" s="93"/>
      <c r="E35" s="35" t="s">
        <v>4</v>
      </c>
      <c r="F35" s="36">
        <f>SUM(G35:K35)</f>
        <v>0</v>
      </c>
      <c r="G35" s="37"/>
      <c r="H35" s="36">
        <v>0</v>
      </c>
      <c r="I35" s="36">
        <v>0</v>
      </c>
      <c r="J35" s="36">
        <v>0</v>
      </c>
      <c r="K35" s="36">
        <v>0</v>
      </c>
    </row>
    <row r="36" spans="1:11" ht="21" customHeight="1" x14ac:dyDescent="0.25">
      <c r="A36" s="84"/>
      <c r="B36" s="60"/>
      <c r="C36" s="79"/>
      <c r="D36" s="93"/>
      <c r="E36" s="35" t="s">
        <v>5</v>
      </c>
      <c r="F36" s="36">
        <f>SUM(G36:K36)</f>
        <v>2E-3</v>
      </c>
      <c r="G36" s="37">
        <v>0</v>
      </c>
      <c r="H36" s="36">
        <v>1E-3</v>
      </c>
      <c r="I36" s="36">
        <v>1E-3</v>
      </c>
      <c r="J36" s="36">
        <v>0</v>
      </c>
      <c r="K36" s="36">
        <v>0</v>
      </c>
    </row>
    <row r="37" spans="1:11" ht="21" customHeight="1" x14ac:dyDescent="0.25">
      <c r="A37" s="84"/>
      <c r="B37" s="60"/>
      <c r="C37" s="80"/>
      <c r="D37" s="94"/>
      <c r="E37" s="35" t="s">
        <v>6</v>
      </c>
      <c r="F37" s="36">
        <f>SUM(G37:K37)</f>
        <v>0</v>
      </c>
      <c r="G37" s="37"/>
      <c r="H37" s="36">
        <v>0</v>
      </c>
      <c r="I37" s="36">
        <v>0</v>
      </c>
      <c r="J37" s="36">
        <v>0</v>
      </c>
      <c r="K37" s="36">
        <v>0</v>
      </c>
    </row>
    <row r="38" spans="1:11" ht="21" customHeight="1" x14ac:dyDescent="0.25">
      <c r="A38" s="59" t="s">
        <v>81</v>
      </c>
      <c r="B38" s="60" t="s">
        <v>82</v>
      </c>
      <c r="C38" s="78">
        <v>2021</v>
      </c>
      <c r="D38" s="92" t="s">
        <v>13</v>
      </c>
      <c r="E38" s="35" t="s">
        <v>2</v>
      </c>
      <c r="F38" s="36">
        <f t="shared" ref="F38:K38" si="7">SUM(F39:F43)</f>
        <v>1350000</v>
      </c>
      <c r="G38" s="37">
        <f t="shared" si="7"/>
        <v>0</v>
      </c>
      <c r="H38" s="36">
        <f t="shared" si="7"/>
        <v>1350000</v>
      </c>
      <c r="I38" s="36">
        <f t="shared" si="7"/>
        <v>0</v>
      </c>
      <c r="J38" s="36">
        <f t="shared" si="7"/>
        <v>0</v>
      </c>
      <c r="K38" s="36">
        <f t="shared" si="7"/>
        <v>0</v>
      </c>
    </row>
    <row r="39" spans="1:11" ht="21" customHeight="1" x14ac:dyDescent="0.25">
      <c r="A39" s="84"/>
      <c r="B39" s="60"/>
      <c r="C39" s="79"/>
      <c r="D39" s="93"/>
      <c r="E39" s="35" t="s">
        <v>3</v>
      </c>
      <c r="F39" s="36">
        <f>SUM(G39:K39)</f>
        <v>0</v>
      </c>
      <c r="G39" s="37"/>
      <c r="H39" s="36">
        <v>0</v>
      </c>
      <c r="I39" s="36">
        <v>0</v>
      </c>
      <c r="J39" s="36">
        <v>0</v>
      </c>
      <c r="K39" s="36">
        <v>0</v>
      </c>
    </row>
    <row r="40" spans="1:11" ht="21" customHeight="1" x14ac:dyDescent="0.25">
      <c r="A40" s="84"/>
      <c r="B40" s="60"/>
      <c r="C40" s="79"/>
      <c r="D40" s="93"/>
      <c r="E40" s="38" t="s">
        <v>76</v>
      </c>
      <c r="F40" s="36">
        <f>SUM(G40:K40)</f>
        <v>1350000</v>
      </c>
      <c r="G40" s="37"/>
      <c r="H40" s="36">
        <v>1350000</v>
      </c>
      <c r="I40" s="36">
        <v>0</v>
      </c>
      <c r="J40" s="36">
        <v>0</v>
      </c>
      <c r="K40" s="36">
        <v>0</v>
      </c>
    </row>
    <row r="41" spans="1:11" ht="21" customHeight="1" x14ac:dyDescent="0.25">
      <c r="A41" s="84"/>
      <c r="B41" s="60"/>
      <c r="C41" s="79"/>
      <c r="D41" s="93"/>
      <c r="E41" s="35" t="s">
        <v>4</v>
      </c>
      <c r="F41" s="36">
        <f>SUM(G41:K41)</f>
        <v>0</v>
      </c>
      <c r="G41" s="37"/>
      <c r="H41" s="36">
        <v>0</v>
      </c>
      <c r="I41" s="36">
        <v>0</v>
      </c>
      <c r="J41" s="36">
        <v>0</v>
      </c>
      <c r="K41" s="36">
        <v>0</v>
      </c>
    </row>
    <row r="42" spans="1:11" ht="21" customHeight="1" x14ac:dyDescent="0.25">
      <c r="A42" s="84"/>
      <c r="B42" s="60"/>
      <c r="C42" s="79"/>
      <c r="D42" s="93"/>
      <c r="E42" s="35" t="s">
        <v>5</v>
      </c>
      <c r="F42" s="36">
        <f>SUM(G42:K42)</f>
        <v>0</v>
      </c>
      <c r="G42" s="37">
        <v>0</v>
      </c>
      <c r="H42" s="36">
        <v>0</v>
      </c>
      <c r="I42" s="36">
        <v>0</v>
      </c>
      <c r="J42" s="36">
        <v>0</v>
      </c>
      <c r="K42" s="36">
        <v>0</v>
      </c>
    </row>
    <row r="43" spans="1:11" ht="21" customHeight="1" x14ac:dyDescent="0.25">
      <c r="A43" s="84"/>
      <c r="B43" s="60"/>
      <c r="C43" s="80"/>
      <c r="D43" s="94"/>
      <c r="E43" s="35" t="s">
        <v>6</v>
      </c>
      <c r="F43" s="36">
        <f>SUM(G43:K43)</f>
        <v>0</v>
      </c>
      <c r="G43" s="37"/>
      <c r="H43" s="36">
        <v>0</v>
      </c>
      <c r="I43" s="36">
        <v>0</v>
      </c>
      <c r="J43" s="36">
        <v>0</v>
      </c>
      <c r="K43" s="36">
        <v>0</v>
      </c>
    </row>
    <row r="44" spans="1:11" ht="21" customHeight="1" x14ac:dyDescent="0.25">
      <c r="A44" s="59" t="s">
        <v>93</v>
      </c>
      <c r="B44" s="86" t="s">
        <v>91</v>
      </c>
      <c r="C44" s="78">
        <v>2021</v>
      </c>
      <c r="D44" s="92" t="s">
        <v>92</v>
      </c>
      <c r="E44" s="35" t="s">
        <v>2</v>
      </c>
      <c r="F44" s="36">
        <f t="shared" ref="F44:K44" si="8">SUM(F45:F49)</f>
        <v>55843.381869999997</v>
      </c>
      <c r="G44" s="36">
        <f t="shared" si="8"/>
        <v>0</v>
      </c>
      <c r="H44" s="36">
        <f t="shared" si="8"/>
        <v>55843.381869999997</v>
      </c>
      <c r="I44" s="36">
        <f t="shared" si="8"/>
        <v>0</v>
      </c>
      <c r="J44" s="36">
        <f t="shared" si="8"/>
        <v>0</v>
      </c>
      <c r="K44" s="36">
        <f t="shared" si="8"/>
        <v>0</v>
      </c>
    </row>
    <row r="45" spans="1:11" ht="21" customHeight="1" x14ac:dyDescent="0.25">
      <c r="A45" s="59"/>
      <c r="B45" s="87"/>
      <c r="C45" s="79"/>
      <c r="D45" s="93"/>
      <c r="E45" s="35" t="s">
        <v>3</v>
      </c>
      <c r="F45" s="36">
        <f>SUM(H45:K45)</f>
        <v>55843.381869999997</v>
      </c>
      <c r="G45" s="37"/>
      <c r="H45" s="36">
        <v>55843.381869999997</v>
      </c>
      <c r="I45" s="36">
        <v>0</v>
      </c>
      <c r="J45" s="36">
        <v>0</v>
      </c>
      <c r="K45" s="36">
        <v>0</v>
      </c>
    </row>
    <row r="46" spans="1:11" ht="21" customHeight="1" x14ac:dyDescent="0.25">
      <c r="A46" s="59"/>
      <c r="B46" s="87"/>
      <c r="C46" s="79"/>
      <c r="D46" s="93"/>
      <c r="E46" s="38" t="s">
        <v>76</v>
      </c>
      <c r="F46" s="36">
        <f>SUM(H46:K46)</f>
        <v>0</v>
      </c>
      <c r="G46" s="37"/>
      <c r="H46" s="36">
        <v>0</v>
      </c>
      <c r="I46" s="36">
        <v>0</v>
      </c>
      <c r="J46" s="36">
        <v>0</v>
      </c>
      <c r="K46" s="36">
        <v>0</v>
      </c>
    </row>
    <row r="47" spans="1:11" ht="21" customHeight="1" x14ac:dyDescent="0.25">
      <c r="A47" s="59"/>
      <c r="B47" s="87"/>
      <c r="C47" s="79"/>
      <c r="D47" s="93"/>
      <c r="E47" s="35" t="s">
        <v>4</v>
      </c>
      <c r="F47" s="36">
        <f>SUM(H47:K47)</f>
        <v>0</v>
      </c>
      <c r="G47" s="37"/>
      <c r="H47" s="36">
        <v>0</v>
      </c>
      <c r="I47" s="36">
        <v>0</v>
      </c>
      <c r="J47" s="36">
        <v>0</v>
      </c>
      <c r="K47" s="36">
        <v>0</v>
      </c>
    </row>
    <row r="48" spans="1:11" ht="21" customHeight="1" x14ac:dyDescent="0.25">
      <c r="A48" s="59"/>
      <c r="B48" s="87"/>
      <c r="C48" s="79"/>
      <c r="D48" s="93"/>
      <c r="E48" s="35" t="s">
        <v>5</v>
      </c>
      <c r="F48" s="36">
        <f>SUM(H48:K48)</f>
        <v>0</v>
      </c>
      <c r="G48" s="37"/>
      <c r="H48" s="36">
        <v>0</v>
      </c>
      <c r="I48" s="36">
        <v>0</v>
      </c>
      <c r="J48" s="36">
        <v>0</v>
      </c>
      <c r="K48" s="36">
        <v>0</v>
      </c>
    </row>
    <row r="49" spans="1:11" ht="21" customHeight="1" x14ac:dyDescent="0.25">
      <c r="A49" s="59"/>
      <c r="B49" s="88"/>
      <c r="C49" s="80"/>
      <c r="D49" s="94"/>
      <c r="E49" s="35" t="s">
        <v>6</v>
      </c>
      <c r="F49" s="36">
        <f>SUM(H49:K49)</f>
        <v>0</v>
      </c>
      <c r="G49" s="37"/>
      <c r="H49" s="36">
        <v>0</v>
      </c>
      <c r="I49" s="36">
        <v>0</v>
      </c>
      <c r="J49" s="36">
        <v>0</v>
      </c>
      <c r="K49" s="36">
        <v>0</v>
      </c>
    </row>
    <row r="50" spans="1:11" ht="21" customHeight="1" x14ac:dyDescent="0.25">
      <c r="A50" s="66" t="s">
        <v>68</v>
      </c>
      <c r="B50" s="77" t="s">
        <v>69</v>
      </c>
      <c r="C50" s="50" t="s">
        <v>86</v>
      </c>
      <c r="D50" s="68" t="s">
        <v>38</v>
      </c>
      <c r="E50" s="4" t="s">
        <v>2</v>
      </c>
      <c r="F50" s="21">
        <f t="shared" ref="F50:K50" si="9">SUM(F51:F55)</f>
        <v>876053.26458194992</v>
      </c>
      <c r="G50" s="21">
        <f t="shared" si="9"/>
        <v>0</v>
      </c>
      <c r="H50" s="21">
        <f t="shared" si="9"/>
        <v>164025.90690195002</v>
      </c>
      <c r="I50" s="21">
        <f t="shared" si="9"/>
        <v>246732.74719999995</v>
      </c>
      <c r="J50" s="21">
        <f t="shared" si="9"/>
        <v>261897.72649</v>
      </c>
      <c r="K50" s="21">
        <f t="shared" si="9"/>
        <v>203396.88399</v>
      </c>
    </row>
    <row r="51" spans="1:11" ht="21" customHeight="1" x14ac:dyDescent="0.25">
      <c r="A51" s="66"/>
      <c r="B51" s="77"/>
      <c r="C51" s="51"/>
      <c r="D51" s="68"/>
      <c r="E51" s="4" t="s">
        <v>3</v>
      </c>
      <c r="F51" s="21">
        <f>SUM(H51:K51)</f>
        <v>0</v>
      </c>
      <c r="G51" s="22"/>
      <c r="H51" s="21">
        <f>H57+H93+H99+H129</f>
        <v>0</v>
      </c>
      <c r="I51" s="21">
        <f>I57+I93+I99+I129</f>
        <v>0</v>
      </c>
      <c r="J51" s="21">
        <f>J57+J93+J99+J129</f>
        <v>0</v>
      </c>
      <c r="K51" s="21">
        <f>K57+K93+K99+K129</f>
        <v>0</v>
      </c>
    </row>
    <row r="52" spans="1:11" ht="21" customHeight="1" x14ac:dyDescent="0.25">
      <c r="A52" s="66"/>
      <c r="B52" s="77"/>
      <c r="C52" s="51"/>
      <c r="D52" s="68"/>
      <c r="E52" s="15" t="s">
        <v>76</v>
      </c>
      <c r="F52" s="21">
        <f>SUM(H52:K52)</f>
        <v>0</v>
      </c>
      <c r="G52" s="22"/>
      <c r="H52" s="21">
        <v>0</v>
      </c>
      <c r="I52" s="21">
        <f>I58+I94+I100+I130</f>
        <v>0</v>
      </c>
      <c r="J52" s="21">
        <v>0</v>
      </c>
      <c r="K52" s="21">
        <v>0</v>
      </c>
    </row>
    <row r="53" spans="1:11" ht="21" customHeight="1" x14ac:dyDescent="0.25">
      <c r="A53" s="66"/>
      <c r="B53" s="77"/>
      <c r="C53" s="51"/>
      <c r="D53" s="68"/>
      <c r="E53" s="4" t="s">
        <v>4</v>
      </c>
      <c r="F53" s="21">
        <f>SUM(H53:K53)</f>
        <v>72953.805500000017</v>
      </c>
      <c r="G53" s="22"/>
      <c r="H53" s="21">
        <f>H59+H95+H101+H131</f>
        <v>1855.68</v>
      </c>
      <c r="I53" s="21">
        <f>I59+I95+I101+I131</f>
        <v>1853.172</v>
      </c>
      <c r="J53" s="21">
        <f t="shared" ref="J53:K55" si="10">J59+J95+J101+J131</f>
        <v>67391.781500000012</v>
      </c>
      <c r="K53" s="21">
        <f t="shared" si="10"/>
        <v>1853.172</v>
      </c>
    </row>
    <row r="54" spans="1:11" ht="21" customHeight="1" x14ac:dyDescent="0.25">
      <c r="A54" s="66"/>
      <c r="B54" s="77"/>
      <c r="C54" s="51"/>
      <c r="D54" s="68"/>
      <c r="E54" s="4" t="s">
        <v>5</v>
      </c>
      <c r="F54" s="21">
        <f>SUM(H54:K54)</f>
        <v>803099.4590819499</v>
      </c>
      <c r="G54" s="22"/>
      <c r="H54" s="21">
        <f>H60+H96+H102+H132</f>
        <v>162170.22690195002</v>
      </c>
      <c r="I54" s="21">
        <f>I60+I96+I102+I132</f>
        <v>244879.57519999996</v>
      </c>
      <c r="J54" s="21">
        <f t="shared" si="10"/>
        <v>194505.94498999999</v>
      </c>
      <c r="K54" s="21">
        <f t="shared" si="10"/>
        <v>201543.71199000001</v>
      </c>
    </row>
    <row r="55" spans="1:11" ht="21" customHeight="1" x14ac:dyDescent="0.25">
      <c r="A55" s="66"/>
      <c r="B55" s="77"/>
      <c r="C55" s="52"/>
      <c r="D55" s="68"/>
      <c r="E55" s="4" t="s">
        <v>6</v>
      </c>
      <c r="F55" s="21">
        <f>SUM(H55:K55)</f>
        <v>0</v>
      </c>
      <c r="G55" s="22"/>
      <c r="H55" s="21">
        <f>H61+H97+H103+H133</f>
        <v>0</v>
      </c>
      <c r="I55" s="21">
        <f>I61+I97+I103+I133</f>
        <v>0</v>
      </c>
      <c r="J55" s="21">
        <f t="shared" si="10"/>
        <v>0</v>
      </c>
      <c r="K55" s="21">
        <f t="shared" si="10"/>
        <v>0</v>
      </c>
    </row>
    <row r="56" spans="1:11" ht="21" customHeight="1" x14ac:dyDescent="0.25">
      <c r="A56" s="59" t="s">
        <v>21</v>
      </c>
      <c r="B56" s="60" t="s">
        <v>35</v>
      </c>
      <c r="C56" s="78" t="s">
        <v>86</v>
      </c>
      <c r="D56" s="76" t="s">
        <v>38</v>
      </c>
      <c r="E56" s="35" t="s">
        <v>2</v>
      </c>
      <c r="F56" s="36">
        <f t="shared" ref="F56:K56" si="11">SUM(F57:F61)</f>
        <v>126733.15585000001</v>
      </c>
      <c r="G56" s="37">
        <f t="shared" si="11"/>
        <v>0</v>
      </c>
      <c r="H56" s="36">
        <f t="shared" si="11"/>
        <v>79328.226159999991</v>
      </c>
      <c r="I56" s="36">
        <f t="shared" si="11"/>
        <v>16997.732189999999</v>
      </c>
      <c r="J56" s="36">
        <f t="shared" si="11"/>
        <v>13478.898500000001</v>
      </c>
      <c r="K56" s="36">
        <f t="shared" si="11"/>
        <v>16928.298999999999</v>
      </c>
    </row>
    <row r="57" spans="1:11" ht="21" customHeight="1" x14ac:dyDescent="0.25">
      <c r="A57" s="59"/>
      <c r="B57" s="60"/>
      <c r="C57" s="79"/>
      <c r="D57" s="76"/>
      <c r="E57" s="35" t="s">
        <v>3</v>
      </c>
      <c r="F57" s="36">
        <f>SUM(G57:K57)</f>
        <v>0</v>
      </c>
      <c r="G57" s="37"/>
      <c r="H57" s="36">
        <f>H63+H75+H81+H87</f>
        <v>0</v>
      </c>
      <c r="I57" s="36">
        <f>I63+I75+I81+I87</f>
        <v>0</v>
      </c>
      <c r="J57" s="36">
        <f>J63+J75+J81+J87</f>
        <v>0</v>
      </c>
      <c r="K57" s="36">
        <f>K63+K75+K81+K87</f>
        <v>0</v>
      </c>
    </row>
    <row r="58" spans="1:11" ht="21" customHeight="1" x14ac:dyDescent="0.25">
      <c r="A58" s="59"/>
      <c r="B58" s="60"/>
      <c r="C58" s="79"/>
      <c r="D58" s="76"/>
      <c r="E58" s="38" t="s">
        <v>76</v>
      </c>
      <c r="F58" s="36">
        <f>SUM(G58:K58)</f>
        <v>0</v>
      </c>
      <c r="G58" s="37"/>
      <c r="H58" s="36">
        <v>0</v>
      </c>
      <c r="I58" s="36">
        <f>I64+I76+I82+I88</f>
        <v>0</v>
      </c>
      <c r="J58" s="36">
        <v>0</v>
      </c>
      <c r="K58" s="36">
        <v>0</v>
      </c>
    </row>
    <row r="59" spans="1:11" ht="23.25" customHeight="1" x14ac:dyDescent="0.25">
      <c r="A59" s="59"/>
      <c r="B59" s="60"/>
      <c r="C59" s="79"/>
      <c r="D59" s="76"/>
      <c r="E59" s="35" t="s">
        <v>4</v>
      </c>
      <c r="F59" s="36">
        <f>SUM(G59:K59)</f>
        <v>7415.1959999999999</v>
      </c>
      <c r="G59" s="37"/>
      <c r="H59" s="36">
        <f>H65+H77+H83+H89</f>
        <v>1855.68</v>
      </c>
      <c r="I59" s="36">
        <f>I65+I77+I83+I89</f>
        <v>1853.172</v>
      </c>
      <c r="J59" s="36">
        <f t="shared" ref="J59:K61" si="12">J65+J77+J83+J89</f>
        <v>1853.172</v>
      </c>
      <c r="K59" s="36">
        <f t="shared" si="12"/>
        <v>1853.172</v>
      </c>
    </row>
    <row r="60" spans="1:11" ht="21" customHeight="1" x14ac:dyDescent="0.25">
      <c r="A60" s="59"/>
      <c r="B60" s="60"/>
      <c r="C60" s="79"/>
      <c r="D60" s="76"/>
      <c r="E60" s="35" t="s">
        <v>5</v>
      </c>
      <c r="F60" s="36">
        <f>SUM(G60:K60)</f>
        <v>119317.95985000001</v>
      </c>
      <c r="G60" s="37"/>
      <c r="H60" s="36">
        <f>H66+H78+H84+H90</f>
        <v>77472.546159999998</v>
      </c>
      <c r="I60" s="36">
        <f>I66+I72+I78+I84+I90</f>
        <v>15144.56019</v>
      </c>
      <c r="J60" s="36">
        <f t="shared" si="12"/>
        <v>11625.726500000001</v>
      </c>
      <c r="K60" s="36">
        <f t="shared" si="12"/>
        <v>15075.127</v>
      </c>
    </row>
    <row r="61" spans="1:11" ht="27.75" customHeight="1" x14ac:dyDescent="0.25">
      <c r="A61" s="59"/>
      <c r="B61" s="60"/>
      <c r="C61" s="80"/>
      <c r="D61" s="76"/>
      <c r="E61" s="35" t="s">
        <v>6</v>
      </c>
      <c r="F61" s="36">
        <f>SUM(G61:K61)</f>
        <v>0</v>
      </c>
      <c r="G61" s="37"/>
      <c r="H61" s="36">
        <f>H67+H79+H85+H91</f>
        <v>0</v>
      </c>
      <c r="I61" s="36">
        <f>I67+I79+I85+I91</f>
        <v>0</v>
      </c>
      <c r="J61" s="36">
        <f t="shared" si="12"/>
        <v>0</v>
      </c>
      <c r="K61" s="36">
        <f t="shared" si="12"/>
        <v>0</v>
      </c>
    </row>
    <row r="62" spans="1:11" ht="21" customHeight="1" x14ac:dyDescent="0.25">
      <c r="A62" s="40" t="s">
        <v>22</v>
      </c>
      <c r="B62" s="69" t="s">
        <v>85</v>
      </c>
      <c r="C62" s="47" t="s">
        <v>86</v>
      </c>
      <c r="D62" s="61" t="s">
        <v>38</v>
      </c>
      <c r="E62" s="4" t="s">
        <v>2</v>
      </c>
      <c r="F62" s="23">
        <f t="shared" ref="F62:K62" si="13">SUM(F63:F67)</f>
        <v>61882.458760000001</v>
      </c>
      <c r="G62" s="24">
        <f t="shared" si="13"/>
        <v>0</v>
      </c>
      <c r="H62" s="23">
        <f t="shared" si="13"/>
        <v>49841.487760000004</v>
      </c>
      <c r="I62" s="23">
        <f t="shared" si="13"/>
        <v>4013.6570000000002</v>
      </c>
      <c r="J62" s="23">
        <f t="shared" si="13"/>
        <v>4013.6570000000002</v>
      </c>
      <c r="K62" s="23">
        <f t="shared" si="13"/>
        <v>4013.6570000000002</v>
      </c>
    </row>
    <row r="63" spans="1:11" ht="21" customHeight="1" x14ac:dyDescent="0.25">
      <c r="A63" s="40"/>
      <c r="B63" s="69"/>
      <c r="C63" s="48"/>
      <c r="D63" s="61"/>
      <c r="E63" s="5" t="s">
        <v>3</v>
      </c>
      <c r="F63" s="23">
        <f>SUM(G63:K63)</f>
        <v>0</v>
      </c>
      <c r="G63" s="24"/>
      <c r="H63" s="23">
        <v>0</v>
      </c>
      <c r="I63" s="23">
        <v>0</v>
      </c>
      <c r="J63" s="23">
        <v>0</v>
      </c>
      <c r="K63" s="23">
        <v>0</v>
      </c>
    </row>
    <row r="64" spans="1:11" ht="21" customHeight="1" x14ac:dyDescent="0.25">
      <c r="A64" s="40"/>
      <c r="B64" s="69"/>
      <c r="C64" s="48"/>
      <c r="D64" s="61"/>
      <c r="E64" s="14" t="s">
        <v>76</v>
      </c>
      <c r="F64" s="23">
        <f>SUM(G64:K64)</f>
        <v>0</v>
      </c>
      <c r="G64" s="24"/>
      <c r="H64" s="23">
        <v>0</v>
      </c>
      <c r="I64" s="31">
        <v>0</v>
      </c>
      <c r="J64" s="23">
        <v>0</v>
      </c>
      <c r="K64" s="23">
        <v>0</v>
      </c>
    </row>
    <row r="65" spans="1:11" ht="21" customHeight="1" x14ac:dyDescent="0.25">
      <c r="A65" s="40"/>
      <c r="B65" s="69"/>
      <c r="C65" s="48"/>
      <c r="D65" s="61"/>
      <c r="E65" s="5" t="s">
        <v>4</v>
      </c>
      <c r="F65" s="23">
        <f>SUM(G65:K65)</f>
        <v>0</v>
      </c>
      <c r="G65" s="24"/>
      <c r="H65" s="23">
        <v>0</v>
      </c>
      <c r="I65" s="23">
        <v>0</v>
      </c>
      <c r="J65" s="23">
        <v>0</v>
      </c>
      <c r="K65" s="23">
        <v>0</v>
      </c>
    </row>
    <row r="66" spans="1:11" ht="21" customHeight="1" x14ac:dyDescent="0.25">
      <c r="A66" s="40"/>
      <c r="B66" s="69"/>
      <c r="C66" s="48"/>
      <c r="D66" s="61"/>
      <c r="E66" s="5" t="s">
        <v>5</v>
      </c>
      <c r="F66" s="23">
        <f>SUM(G66:K66)</f>
        <v>61882.458760000001</v>
      </c>
      <c r="G66" s="24"/>
      <c r="H66" s="23">
        <f>1600+4500+31379.15533+1945.6+12800+1142.752+9456.22043-12800-182.24</f>
        <v>49841.487760000004</v>
      </c>
      <c r="I66" s="23">
        <v>4013.6570000000002</v>
      </c>
      <c r="J66" s="23">
        <f>3313.657+700</f>
        <v>4013.6570000000002</v>
      </c>
      <c r="K66" s="23">
        <f>3313.657+700</f>
        <v>4013.6570000000002</v>
      </c>
    </row>
    <row r="67" spans="1:11" ht="21" customHeight="1" x14ac:dyDescent="0.25">
      <c r="A67" s="40"/>
      <c r="B67" s="69"/>
      <c r="C67" s="49"/>
      <c r="D67" s="61"/>
      <c r="E67" s="5" t="s">
        <v>6</v>
      </c>
      <c r="F67" s="23">
        <f>SUM(G67:K67)</f>
        <v>0</v>
      </c>
      <c r="G67" s="24"/>
      <c r="H67" s="23">
        <v>0</v>
      </c>
      <c r="I67" s="23">
        <v>0</v>
      </c>
      <c r="J67" s="23">
        <v>0</v>
      </c>
      <c r="K67" s="23">
        <v>0</v>
      </c>
    </row>
    <row r="68" spans="1:11" ht="21" customHeight="1" x14ac:dyDescent="0.25">
      <c r="A68" s="40" t="s">
        <v>24</v>
      </c>
      <c r="B68" s="62" t="s">
        <v>115</v>
      </c>
      <c r="C68" s="47" t="s">
        <v>86</v>
      </c>
      <c r="D68" s="61" t="s">
        <v>13</v>
      </c>
      <c r="E68" s="4" t="s">
        <v>2</v>
      </c>
      <c r="F68" s="23">
        <f t="shared" ref="F68:K68" si="14">SUM(F69:F73)</f>
        <v>69433.185189999989</v>
      </c>
      <c r="G68" s="24">
        <f t="shared" si="14"/>
        <v>0</v>
      </c>
      <c r="H68" s="23">
        <f t="shared" si="14"/>
        <v>0</v>
      </c>
      <c r="I68" s="23">
        <f t="shared" si="14"/>
        <v>69433.185189999989</v>
      </c>
      <c r="J68" s="23">
        <f t="shared" si="14"/>
        <v>0</v>
      </c>
      <c r="K68" s="23">
        <f t="shared" si="14"/>
        <v>0</v>
      </c>
    </row>
    <row r="69" spans="1:11" ht="21" customHeight="1" x14ac:dyDescent="0.25">
      <c r="A69" s="40"/>
      <c r="B69" s="62"/>
      <c r="C69" s="48"/>
      <c r="D69" s="61"/>
      <c r="E69" s="32" t="s">
        <v>3</v>
      </c>
      <c r="F69" s="23">
        <f>SUM(G69:K69)</f>
        <v>0</v>
      </c>
      <c r="G69" s="24"/>
      <c r="H69" s="23">
        <v>0</v>
      </c>
      <c r="I69" s="23">
        <v>0</v>
      </c>
      <c r="J69" s="23">
        <v>0</v>
      </c>
      <c r="K69" s="23">
        <v>0</v>
      </c>
    </row>
    <row r="70" spans="1:11" ht="21" customHeight="1" x14ac:dyDescent="0.25">
      <c r="A70" s="40"/>
      <c r="B70" s="62"/>
      <c r="C70" s="48"/>
      <c r="D70" s="61"/>
      <c r="E70" s="14" t="s">
        <v>76</v>
      </c>
      <c r="F70" s="23">
        <f>SUM(G70:K70)</f>
        <v>69363.751999999993</v>
      </c>
      <c r="G70" s="24"/>
      <c r="H70" s="23">
        <v>0</v>
      </c>
      <c r="I70" s="23">
        <v>69363.751999999993</v>
      </c>
      <c r="J70" s="23">
        <v>0</v>
      </c>
      <c r="K70" s="23">
        <v>0</v>
      </c>
    </row>
    <row r="71" spans="1:11" ht="21" customHeight="1" x14ac:dyDescent="0.25">
      <c r="A71" s="40"/>
      <c r="B71" s="62"/>
      <c r="C71" s="48"/>
      <c r="D71" s="61"/>
      <c r="E71" s="32" t="s">
        <v>4</v>
      </c>
      <c r="F71" s="23">
        <f>SUM(G71:K71)</f>
        <v>0</v>
      </c>
      <c r="G71" s="24"/>
      <c r="H71" s="23">
        <v>0</v>
      </c>
      <c r="I71" s="23">
        <v>0</v>
      </c>
      <c r="J71" s="23">
        <v>0</v>
      </c>
      <c r="K71" s="23">
        <v>0</v>
      </c>
    </row>
    <row r="72" spans="1:11" ht="21" customHeight="1" x14ac:dyDescent="0.25">
      <c r="A72" s="40"/>
      <c r="B72" s="62"/>
      <c r="C72" s="48"/>
      <c r="D72" s="61"/>
      <c r="E72" s="32" t="s">
        <v>5</v>
      </c>
      <c r="F72" s="23">
        <f>SUM(G72:K72)</f>
        <v>69.433189999999996</v>
      </c>
      <c r="G72" s="24"/>
      <c r="H72" s="23">
        <v>0</v>
      </c>
      <c r="I72" s="23">
        <v>69.433189999999996</v>
      </c>
      <c r="J72" s="23">
        <v>0</v>
      </c>
      <c r="K72" s="23">
        <v>0</v>
      </c>
    </row>
    <row r="73" spans="1:11" ht="21" customHeight="1" x14ac:dyDescent="0.25">
      <c r="A73" s="40"/>
      <c r="B73" s="62"/>
      <c r="C73" s="49"/>
      <c r="D73" s="61"/>
      <c r="E73" s="32" t="s">
        <v>6</v>
      </c>
      <c r="F73" s="23">
        <f>SUM(G73:K73)</f>
        <v>0</v>
      </c>
      <c r="G73" s="24"/>
      <c r="H73" s="23">
        <v>0</v>
      </c>
      <c r="I73" s="23">
        <v>0</v>
      </c>
      <c r="J73" s="23">
        <v>0</v>
      </c>
      <c r="K73" s="23">
        <v>0</v>
      </c>
    </row>
    <row r="74" spans="1:11" ht="21" customHeight="1" x14ac:dyDescent="0.25">
      <c r="A74" s="40" t="s">
        <v>65</v>
      </c>
      <c r="B74" s="62" t="s">
        <v>23</v>
      </c>
      <c r="C74" s="47" t="s">
        <v>86</v>
      </c>
      <c r="D74" s="61" t="s">
        <v>13</v>
      </c>
      <c r="E74" s="4" t="s">
        <v>2</v>
      </c>
      <c r="F74" s="23">
        <f t="shared" ref="F74:K74" si="15">SUM(F75:F79)</f>
        <v>6589.4684000000007</v>
      </c>
      <c r="G74" s="24">
        <f t="shared" si="15"/>
        <v>0</v>
      </c>
      <c r="H74" s="23">
        <f t="shared" si="15"/>
        <v>3405.0583999999999</v>
      </c>
      <c r="I74" s="23">
        <f t="shared" si="15"/>
        <v>1061.47</v>
      </c>
      <c r="J74" s="23">
        <f t="shared" si="15"/>
        <v>1061.47</v>
      </c>
      <c r="K74" s="23">
        <f t="shared" si="15"/>
        <v>1061.47</v>
      </c>
    </row>
    <row r="75" spans="1:11" ht="21" customHeight="1" x14ac:dyDescent="0.25">
      <c r="A75" s="40"/>
      <c r="B75" s="62"/>
      <c r="C75" s="48"/>
      <c r="D75" s="61"/>
      <c r="E75" s="5" t="s">
        <v>3</v>
      </c>
      <c r="F75" s="23">
        <f>SUM(G75:K75)</f>
        <v>0</v>
      </c>
      <c r="G75" s="24"/>
      <c r="H75" s="23">
        <v>0</v>
      </c>
      <c r="I75" s="23">
        <v>0</v>
      </c>
      <c r="J75" s="23">
        <v>0</v>
      </c>
      <c r="K75" s="23">
        <v>0</v>
      </c>
    </row>
    <row r="76" spans="1:11" ht="21" customHeight="1" x14ac:dyDescent="0.25">
      <c r="A76" s="40"/>
      <c r="B76" s="62"/>
      <c r="C76" s="48"/>
      <c r="D76" s="61"/>
      <c r="E76" s="14" t="s">
        <v>76</v>
      </c>
      <c r="F76" s="23">
        <f>SUM(G76:K76)</f>
        <v>0</v>
      </c>
      <c r="G76" s="24"/>
      <c r="H76" s="23">
        <v>0</v>
      </c>
      <c r="I76" s="23">
        <v>0</v>
      </c>
      <c r="J76" s="23">
        <v>0</v>
      </c>
      <c r="K76" s="23">
        <v>0</v>
      </c>
    </row>
    <row r="77" spans="1:11" ht="21" customHeight="1" x14ac:dyDescent="0.25">
      <c r="A77" s="40"/>
      <c r="B77" s="62"/>
      <c r="C77" s="48"/>
      <c r="D77" s="61"/>
      <c r="E77" s="5" t="s">
        <v>4</v>
      </c>
      <c r="F77" s="23">
        <f>SUM(G77:K77)</f>
        <v>0</v>
      </c>
      <c r="G77" s="24"/>
      <c r="H77" s="23">
        <v>0</v>
      </c>
      <c r="I77" s="23">
        <v>0</v>
      </c>
      <c r="J77" s="23">
        <v>0</v>
      </c>
      <c r="K77" s="23">
        <v>0</v>
      </c>
    </row>
    <row r="78" spans="1:11" ht="21" customHeight="1" x14ac:dyDescent="0.25">
      <c r="A78" s="40"/>
      <c r="B78" s="62"/>
      <c r="C78" s="48"/>
      <c r="D78" s="61"/>
      <c r="E78" s="5" t="s">
        <v>5</v>
      </c>
      <c r="F78" s="23">
        <f>SUM(G78:K78)</f>
        <v>6589.4684000000007</v>
      </c>
      <c r="G78" s="24"/>
      <c r="H78" s="23">
        <f>243.12+493.2384+3000-3000+2680-11.3</f>
        <v>3405.0583999999999</v>
      </c>
      <c r="I78" s="23">
        <f>1061.47</f>
        <v>1061.47</v>
      </c>
      <c r="J78" s="23">
        <v>1061.47</v>
      </c>
      <c r="K78" s="23">
        <v>1061.47</v>
      </c>
    </row>
    <row r="79" spans="1:11" ht="21" customHeight="1" x14ac:dyDescent="0.25">
      <c r="A79" s="40"/>
      <c r="B79" s="62"/>
      <c r="C79" s="49"/>
      <c r="D79" s="61"/>
      <c r="E79" s="5" t="s">
        <v>6</v>
      </c>
      <c r="F79" s="23">
        <f>SUM(G79:K79)</f>
        <v>0</v>
      </c>
      <c r="G79" s="24"/>
      <c r="H79" s="23">
        <v>0</v>
      </c>
      <c r="I79" s="23">
        <v>0</v>
      </c>
      <c r="J79" s="23">
        <v>0</v>
      </c>
      <c r="K79" s="23">
        <v>0</v>
      </c>
    </row>
    <row r="80" spans="1:11" ht="21" customHeight="1" x14ac:dyDescent="0.25">
      <c r="A80" s="40" t="s">
        <v>25</v>
      </c>
      <c r="B80" s="62" t="s">
        <v>42</v>
      </c>
      <c r="C80" s="47" t="s">
        <v>86</v>
      </c>
      <c r="D80" s="61" t="s">
        <v>13</v>
      </c>
      <c r="E80" s="4" t="s">
        <v>2</v>
      </c>
      <c r="F80" s="23">
        <f t="shared" ref="F80:K80" si="16">SUM(F81:F85)</f>
        <v>7415.1959999999999</v>
      </c>
      <c r="G80" s="24">
        <f t="shared" si="16"/>
        <v>0</v>
      </c>
      <c r="H80" s="23">
        <f t="shared" si="16"/>
        <v>1855.68</v>
      </c>
      <c r="I80" s="23">
        <f t="shared" si="16"/>
        <v>1853.172</v>
      </c>
      <c r="J80" s="23">
        <f t="shared" si="16"/>
        <v>1853.172</v>
      </c>
      <c r="K80" s="23">
        <f t="shared" si="16"/>
        <v>1853.172</v>
      </c>
    </row>
    <row r="81" spans="1:11" ht="21" customHeight="1" x14ac:dyDescent="0.25">
      <c r="A81" s="40"/>
      <c r="B81" s="62"/>
      <c r="C81" s="48"/>
      <c r="D81" s="61"/>
      <c r="E81" s="5" t="s">
        <v>3</v>
      </c>
      <c r="F81" s="23">
        <f>SUM(G81:K81)</f>
        <v>0</v>
      </c>
      <c r="G81" s="24"/>
      <c r="H81" s="23">
        <v>0</v>
      </c>
      <c r="I81" s="23">
        <v>0</v>
      </c>
      <c r="J81" s="23">
        <v>0</v>
      </c>
      <c r="K81" s="23">
        <v>0</v>
      </c>
    </row>
    <row r="82" spans="1:11" ht="21" customHeight="1" x14ac:dyDescent="0.25">
      <c r="A82" s="40"/>
      <c r="B82" s="62"/>
      <c r="C82" s="48"/>
      <c r="D82" s="61"/>
      <c r="E82" s="14" t="s">
        <v>76</v>
      </c>
      <c r="F82" s="23">
        <f>SUM(G82:K82)</f>
        <v>0</v>
      </c>
      <c r="G82" s="24"/>
      <c r="H82" s="23">
        <v>0</v>
      </c>
      <c r="I82" s="23">
        <v>0</v>
      </c>
      <c r="J82" s="23">
        <v>0</v>
      </c>
      <c r="K82" s="23">
        <v>0</v>
      </c>
    </row>
    <row r="83" spans="1:11" ht="21" customHeight="1" x14ac:dyDescent="0.25">
      <c r="A83" s="40"/>
      <c r="B83" s="62"/>
      <c r="C83" s="48"/>
      <c r="D83" s="61"/>
      <c r="E83" s="5" t="s">
        <v>4</v>
      </c>
      <c r="F83" s="23">
        <f>SUM(G83:K83)</f>
        <v>7415.1959999999999</v>
      </c>
      <c r="G83" s="24"/>
      <c r="H83" s="23">
        <v>1855.68</v>
      </c>
      <c r="I83" s="23">
        <f>1853.172</f>
        <v>1853.172</v>
      </c>
      <c r="J83" s="23">
        <f>1853.172</f>
        <v>1853.172</v>
      </c>
      <c r="K83" s="23">
        <f>1853.172</f>
        <v>1853.172</v>
      </c>
    </row>
    <row r="84" spans="1:11" ht="21" customHeight="1" x14ac:dyDescent="0.25">
      <c r="A84" s="40"/>
      <c r="B84" s="62"/>
      <c r="C84" s="48"/>
      <c r="D84" s="61"/>
      <c r="E84" s="5" t="s">
        <v>5</v>
      </c>
      <c r="F84" s="23">
        <f>SUM(G84:K84)</f>
        <v>0</v>
      </c>
      <c r="G84" s="24"/>
      <c r="H84" s="23">
        <v>0</v>
      </c>
      <c r="I84" s="23">
        <v>0</v>
      </c>
      <c r="J84" s="23">
        <v>0</v>
      </c>
      <c r="K84" s="23">
        <v>0</v>
      </c>
    </row>
    <row r="85" spans="1:11" ht="21" customHeight="1" x14ac:dyDescent="0.25">
      <c r="A85" s="40"/>
      <c r="B85" s="62"/>
      <c r="C85" s="49"/>
      <c r="D85" s="61"/>
      <c r="E85" s="5" t="s">
        <v>6</v>
      </c>
      <c r="F85" s="23">
        <f>SUM(G85:K85)</f>
        <v>0</v>
      </c>
      <c r="G85" s="24"/>
      <c r="H85" s="23">
        <v>0</v>
      </c>
      <c r="I85" s="23">
        <v>0</v>
      </c>
      <c r="J85" s="23">
        <v>0</v>
      </c>
      <c r="K85" s="23">
        <v>0</v>
      </c>
    </row>
    <row r="86" spans="1:11" ht="21" customHeight="1" x14ac:dyDescent="0.25">
      <c r="A86" s="40" t="s">
        <v>116</v>
      </c>
      <c r="B86" s="62" t="s">
        <v>26</v>
      </c>
      <c r="C86" s="47" t="s">
        <v>86</v>
      </c>
      <c r="D86" s="61" t="s">
        <v>13</v>
      </c>
      <c r="E86" s="4" t="s">
        <v>2</v>
      </c>
      <c r="F86" s="23">
        <f t="shared" ref="F86:K86" si="17">SUM(F87:F91)</f>
        <v>50776.599499999997</v>
      </c>
      <c r="G86" s="24">
        <f t="shared" si="17"/>
        <v>0</v>
      </c>
      <c r="H86" s="23">
        <f t="shared" si="17"/>
        <v>24226</v>
      </c>
      <c r="I86" s="23">
        <f t="shared" si="17"/>
        <v>10000</v>
      </c>
      <c r="J86" s="23">
        <f t="shared" si="17"/>
        <v>6550.5995000000003</v>
      </c>
      <c r="K86" s="23">
        <f t="shared" si="17"/>
        <v>10000</v>
      </c>
    </row>
    <row r="87" spans="1:11" ht="21" customHeight="1" x14ac:dyDescent="0.25">
      <c r="A87" s="40"/>
      <c r="B87" s="62"/>
      <c r="C87" s="48"/>
      <c r="D87" s="61"/>
      <c r="E87" s="5" t="s">
        <v>3</v>
      </c>
      <c r="F87" s="23">
        <f>SUM(G87:K87)</f>
        <v>0</v>
      </c>
      <c r="G87" s="24"/>
      <c r="H87" s="23">
        <v>0</v>
      </c>
      <c r="I87" s="23">
        <v>0</v>
      </c>
      <c r="J87" s="23">
        <v>0</v>
      </c>
      <c r="K87" s="23">
        <v>0</v>
      </c>
    </row>
    <row r="88" spans="1:11" ht="21" customHeight="1" x14ac:dyDescent="0.25">
      <c r="A88" s="40"/>
      <c r="B88" s="62"/>
      <c r="C88" s="48"/>
      <c r="D88" s="61"/>
      <c r="E88" s="14" t="s">
        <v>76</v>
      </c>
      <c r="F88" s="23">
        <f>SUM(G88:K88)</f>
        <v>0</v>
      </c>
      <c r="G88" s="24"/>
      <c r="H88" s="23">
        <v>0</v>
      </c>
      <c r="I88" s="23">
        <v>0</v>
      </c>
      <c r="J88" s="23">
        <v>0</v>
      </c>
      <c r="K88" s="23">
        <v>0</v>
      </c>
    </row>
    <row r="89" spans="1:11" ht="21" customHeight="1" x14ac:dyDescent="0.25">
      <c r="A89" s="40"/>
      <c r="B89" s="62" t="s">
        <v>10</v>
      </c>
      <c r="C89" s="48"/>
      <c r="D89" s="61"/>
      <c r="E89" s="5" t="s">
        <v>4</v>
      </c>
      <c r="F89" s="23">
        <f>SUM(G89:K89)</f>
        <v>0</v>
      </c>
      <c r="G89" s="24"/>
      <c r="H89" s="23">
        <v>0</v>
      </c>
      <c r="I89" s="23">
        <v>0</v>
      </c>
      <c r="J89" s="23">
        <v>0</v>
      </c>
      <c r="K89" s="23">
        <v>0</v>
      </c>
    </row>
    <row r="90" spans="1:11" ht="21" customHeight="1" x14ac:dyDescent="0.25">
      <c r="A90" s="40"/>
      <c r="B90" s="62"/>
      <c r="C90" s="48"/>
      <c r="D90" s="61"/>
      <c r="E90" s="5" t="s">
        <v>5</v>
      </c>
      <c r="F90" s="23">
        <f>SUM(G90:K90)</f>
        <v>50776.599499999997</v>
      </c>
      <c r="G90" s="24"/>
      <c r="H90" s="23">
        <f>3685+2235+18288+18</f>
        <v>24226</v>
      </c>
      <c r="I90" s="23">
        <f>10000</f>
        <v>10000</v>
      </c>
      <c r="J90" s="23">
        <f>6550.5995</f>
        <v>6550.5995000000003</v>
      </c>
      <c r="K90" s="23">
        <v>10000</v>
      </c>
    </row>
    <row r="91" spans="1:11" ht="21" customHeight="1" x14ac:dyDescent="0.25">
      <c r="A91" s="40"/>
      <c r="B91" s="62"/>
      <c r="C91" s="49"/>
      <c r="D91" s="61"/>
      <c r="E91" s="5" t="s">
        <v>6</v>
      </c>
      <c r="F91" s="23">
        <f>SUM(G91:K91)</f>
        <v>0</v>
      </c>
      <c r="G91" s="24"/>
      <c r="H91" s="23">
        <v>0</v>
      </c>
      <c r="I91" s="23">
        <v>0</v>
      </c>
      <c r="J91" s="23">
        <v>0</v>
      </c>
      <c r="K91" s="23">
        <v>0</v>
      </c>
    </row>
    <row r="92" spans="1:11" ht="21" customHeight="1" x14ac:dyDescent="0.25">
      <c r="A92" s="59" t="s">
        <v>57</v>
      </c>
      <c r="B92" s="60" t="s">
        <v>61</v>
      </c>
      <c r="C92" s="78" t="s">
        <v>86</v>
      </c>
      <c r="D92" s="76" t="s">
        <v>38</v>
      </c>
      <c r="E92" s="35" t="s">
        <v>2</v>
      </c>
      <c r="F92" s="36">
        <f t="shared" ref="F92:K92" si="18">SUM(F93:F97)</f>
        <v>564479.76052194997</v>
      </c>
      <c r="G92" s="36">
        <f t="shared" si="18"/>
        <v>0</v>
      </c>
      <c r="H92" s="36">
        <f t="shared" si="18"/>
        <v>44841.008521950011</v>
      </c>
      <c r="I92" s="36">
        <f t="shared" si="18"/>
        <v>191336.70699999999</v>
      </c>
      <c r="J92" s="36">
        <f t="shared" si="18"/>
        <v>160632.139</v>
      </c>
      <c r="K92" s="36">
        <f t="shared" si="18"/>
        <v>167669.90599999999</v>
      </c>
    </row>
    <row r="93" spans="1:11" ht="21" customHeight="1" x14ac:dyDescent="0.25">
      <c r="A93" s="59"/>
      <c r="B93" s="60"/>
      <c r="C93" s="79"/>
      <c r="D93" s="76"/>
      <c r="E93" s="35" t="s">
        <v>3</v>
      </c>
      <c r="F93" s="36">
        <f>SUM(H93:K93)</f>
        <v>0</v>
      </c>
      <c r="G93" s="37"/>
      <c r="H93" s="36">
        <v>0</v>
      </c>
      <c r="I93" s="36">
        <v>0</v>
      </c>
      <c r="J93" s="36">
        <v>0</v>
      </c>
      <c r="K93" s="36">
        <v>0</v>
      </c>
    </row>
    <row r="94" spans="1:11" ht="21" customHeight="1" x14ac:dyDescent="0.25">
      <c r="A94" s="59"/>
      <c r="B94" s="60"/>
      <c r="C94" s="79"/>
      <c r="D94" s="76"/>
      <c r="E94" s="38" t="s">
        <v>76</v>
      </c>
      <c r="F94" s="36">
        <f>SUM(H94:K94)</f>
        <v>0</v>
      </c>
      <c r="G94" s="37"/>
      <c r="H94" s="36">
        <v>0</v>
      </c>
      <c r="I94" s="36">
        <v>0</v>
      </c>
      <c r="J94" s="36">
        <v>0</v>
      </c>
      <c r="K94" s="36">
        <v>0</v>
      </c>
    </row>
    <row r="95" spans="1:11" ht="24" customHeight="1" x14ac:dyDescent="0.25">
      <c r="A95" s="59"/>
      <c r="B95" s="60"/>
      <c r="C95" s="79"/>
      <c r="D95" s="76"/>
      <c r="E95" s="35" t="s">
        <v>4</v>
      </c>
      <c r="F95" s="36">
        <f>SUM(H95:K95)</f>
        <v>0</v>
      </c>
      <c r="G95" s="37"/>
      <c r="H95" s="36">
        <v>0</v>
      </c>
      <c r="I95" s="36">
        <v>0</v>
      </c>
      <c r="J95" s="36">
        <v>0</v>
      </c>
      <c r="K95" s="36">
        <v>0</v>
      </c>
    </row>
    <row r="96" spans="1:11" ht="21" customHeight="1" x14ac:dyDescent="0.25">
      <c r="A96" s="59"/>
      <c r="B96" s="60"/>
      <c r="C96" s="79"/>
      <c r="D96" s="76"/>
      <c r="E96" s="35" t="s">
        <v>5</v>
      </c>
      <c r="F96" s="36">
        <f>SUM(H96:K96)</f>
        <v>564479.76052194997</v>
      </c>
      <c r="G96" s="37"/>
      <c r="H96" s="36">
        <f>36912.455+1940.612+8653.64+1867.89968+132.10032-600-300-1940.612-88.1935+886.0535-3269.93145805+805.54108-151.8561-6.7</f>
        <v>44841.008521950011</v>
      </c>
      <c r="I96" s="36">
        <f>2077.944+229258.091+3112.646+1005.01587+2336.81413+346.196+3200-50000</f>
        <v>191336.70699999999</v>
      </c>
      <c r="J96" s="36">
        <f>5277.944+155007.999+346.196</f>
        <v>160632.139</v>
      </c>
      <c r="K96" s="36">
        <f>5277.944+162045.766+346.196</f>
        <v>167669.90599999999</v>
      </c>
    </row>
    <row r="97" spans="1:11" ht="21" customHeight="1" x14ac:dyDescent="0.25">
      <c r="A97" s="59"/>
      <c r="B97" s="60"/>
      <c r="C97" s="80"/>
      <c r="D97" s="76"/>
      <c r="E97" s="35" t="s">
        <v>6</v>
      </c>
      <c r="F97" s="36">
        <f>SUM(H97:K97)</f>
        <v>0</v>
      </c>
      <c r="G97" s="37"/>
      <c r="H97" s="36">
        <v>0</v>
      </c>
      <c r="I97" s="36">
        <v>0</v>
      </c>
      <c r="J97" s="36">
        <v>0</v>
      </c>
      <c r="K97" s="36">
        <v>0</v>
      </c>
    </row>
    <row r="98" spans="1:11" ht="21" customHeight="1" x14ac:dyDescent="0.25">
      <c r="A98" s="59" t="s">
        <v>27</v>
      </c>
      <c r="B98" s="81" t="s">
        <v>36</v>
      </c>
      <c r="C98" s="78" t="s">
        <v>86</v>
      </c>
      <c r="D98" s="92" t="s">
        <v>13</v>
      </c>
      <c r="E98" s="35" t="s">
        <v>2</v>
      </c>
      <c r="F98" s="36">
        <f t="shared" ref="F98:K98" si="19">SUM(F99:F103)</f>
        <v>90566.390800000008</v>
      </c>
      <c r="G98" s="37">
        <f t="shared" si="19"/>
        <v>0</v>
      </c>
      <c r="H98" s="36">
        <f t="shared" si="19"/>
        <v>11231.044180000001</v>
      </c>
      <c r="I98" s="36">
        <f t="shared" si="19"/>
        <v>4004.73864</v>
      </c>
      <c r="J98" s="36">
        <f t="shared" si="19"/>
        <v>72159.308990000005</v>
      </c>
      <c r="K98" s="36">
        <f t="shared" si="19"/>
        <v>3171.2989899999998</v>
      </c>
    </row>
    <row r="99" spans="1:11" ht="21" customHeight="1" x14ac:dyDescent="0.25">
      <c r="A99" s="59"/>
      <c r="B99" s="82"/>
      <c r="C99" s="79"/>
      <c r="D99" s="93"/>
      <c r="E99" s="35" t="s">
        <v>3</v>
      </c>
      <c r="F99" s="36">
        <f>SUM(H99:K99)</f>
        <v>0</v>
      </c>
      <c r="G99" s="37"/>
      <c r="H99" s="36">
        <f>H105+H111+H117+H123</f>
        <v>0</v>
      </c>
      <c r="I99" s="36">
        <f>I105+I111+I117+I123</f>
        <v>0</v>
      </c>
      <c r="J99" s="36">
        <f>J105+J111+J117+J123</f>
        <v>0</v>
      </c>
      <c r="K99" s="36">
        <f>K105+K111+K117+K123</f>
        <v>0</v>
      </c>
    </row>
    <row r="100" spans="1:11" ht="21" customHeight="1" x14ac:dyDescent="0.25">
      <c r="A100" s="59"/>
      <c r="B100" s="82"/>
      <c r="C100" s="79"/>
      <c r="D100" s="93"/>
      <c r="E100" s="38" t="s">
        <v>76</v>
      </c>
      <c r="F100" s="36">
        <f>SUM(H100:K100)</f>
        <v>0</v>
      </c>
      <c r="G100" s="37"/>
      <c r="H100" s="36">
        <f>H106+H112+H118+H124</f>
        <v>0</v>
      </c>
      <c r="I100" s="36">
        <f t="shared" ref="H100:K103" si="20">I106+I112+I118+I124</f>
        <v>0</v>
      </c>
      <c r="J100" s="36">
        <f t="shared" si="20"/>
        <v>0</v>
      </c>
      <c r="K100" s="36">
        <f t="shared" si="20"/>
        <v>0</v>
      </c>
    </row>
    <row r="101" spans="1:11" ht="21" customHeight="1" x14ac:dyDescent="0.25">
      <c r="A101" s="59"/>
      <c r="B101" s="82"/>
      <c r="C101" s="79"/>
      <c r="D101" s="93"/>
      <c r="E101" s="35" t="s">
        <v>4</v>
      </c>
      <c r="F101" s="36">
        <f>SUM(H101:K101)</f>
        <v>65538.609500000006</v>
      </c>
      <c r="G101" s="37"/>
      <c r="H101" s="36">
        <f t="shared" si="20"/>
        <v>0</v>
      </c>
      <c r="I101" s="36">
        <f t="shared" si="20"/>
        <v>0</v>
      </c>
      <c r="J101" s="36">
        <f t="shared" si="20"/>
        <v>65538.609500000006</v>
      </c>
      <c r="K101" s="36">
        <f t="shared" si="20"/>
        <v>0</v>
      </c>
    </row>
    <row r="102" spans="1:11" ht="21" customHeight="1" x14ac:dyDescent="0.25">
      <c r="A102" s="59"/>
      <c r="B102" s="82"/>
      <c r="C102" s="79"/>
      <c r="D102" s="93"/>
      <c r="E102" s="35" t="s">
        <v>5</v>
      </c>
      <c r="F102" s="36">
        <f>SUM(H102:K102)</f>
        <v>25027.781299999999</v>
      </c>
      <c r="G102" s="37"/>
      <c r="H102" s="36">
        <f t="shared" si="20"/>
        <v>11231.044180000001</v>
      </c>
      <c r="I102" s="36">
        <f t="shared" si="20"/>
        <v>4004.73864</v>
      </c>
      <c r="J102" s="36">
        <f t="shared" si="20"/>
        <v>6620.6994899999991</v>
      </c>
      <c r="K102" s="36">
        <f t="shared" si="20"/>
        <v>3171.2989899999998</v>
      </c>
    </row>
    <row r="103" spans="1:11" ht="21" customHeight="1" x14ac:dyDescent="0.25">
      <c r="A103" s="59"/>
      <c r="B103" s="83"/>
      <c r="C103" s="80"/>
      <c r="D103" s="94"/>
      <c r="E103" s="35" t="s">
        <v>6</v>
      </c>
      <c r="F103" s="36">
        <f>SUM(H103:K103)</f>
        <v>0</v>
      </c>
      <c r="G103" s="37"/>
      <c r="H103" s="36">
        <f t="shared" si="20"/>
        <v>0</v>
      </c>
      <c r="I103" s="36">
        <f t="shared" si="20"/>
        <v>0</v>
      </c>
      <c r="J103" s="36">
        <f t="shared" si="20"/>
        <v>0</v>
      </c>
      <c r="K103" s="36">
        <f t="shared" si="20"/>
        <v>0</v>
      </c>
    </row>
    <row r="104" spans="1:11" ht="21" customHeight="1" x14ac:dyDescent="0.25">
      <c r="A104" s="40" t="s">
        <v>62</v>
      </c>
      <c r="B104" s="41" t="s">
        <v>39</v>
      </c>
      <c r="C104" s="47">
        <v>2023</v>
      </c>
      <c r="D104" s="44" t="s">
        <v>13</v>
      </c>
      <c r="E104" s="4" t="s">
        <v>2</v>
      </c>
      <c r="F104" s="23">
        <f t="shared" ref="F104:K104" si="21">SUM(F105:F109)</f>
        <v>68988.010000000009</v>
      </c>
      <c r="G104" s="24">
        <f t="shared" si="21"/>
        <v>0</v>
      </c>
      <c r="H104" s="23">
        <f t="shared" si="21"/>
        <v>0</v>
      </c>
      <c r="I104" s="23">
        <f t="shared" si="21"/>
        <v>0</v>
      </c>
      <c r="J104" s="23">
        <f t="shared" si="21"/>
        <v>68988.010000000009</v>
      </c>
      <c r="K104" s="23">
        <f t="shared" si="21"/>
        <v>0</v>
      </c>
    </row>
    <row r="105" spans="1:11" ht="21" customHeight="1" x14ac:dyDescent="0.25">
      <c r="A105" s="40"/>
      <c r="B105" s="42"/>
      <c r="C105" s="48"/>
      <c r="D105" s="45"/>
      <c r="E105" s="5" t="s">
        <v>3</v>
      </c>
      <c r="F105" s="23">
        <f>SUM(G105:K105)</f>
        <v>0</v>
      </c>
      <c r="G105" s="24"/>
      <c r="H105" s="23">
        <v>0</v>
      </c>
      <c r="I105" s="23">
        <v>0</v>
      </c>
      <c r="J105" s="23">
        <v>0</v>
      </c>
      <c r="K105" s="23">
        <v>0</v>
      </c>
    </row>
    <row r="106" spans="1:11" ht="21" customHeight="1" x14ac:dyDescent="0.25">
      <c r="A106" s="40"/>
      <c r="B106" s="42"/>
      <c r="C106" s="48"/>
      <c r="D106" s="45"/>
      <c r="E106" s="14" t="s">
        <v>76</v>
      </c>
      <c r="F106" s="23">
        <f>SUM(G106:K106)</f>
        <v>0</v>
      </c>
      <c r="G106" s="24"/>
      <c r="H106" s="23">
        <v>0</v>
      </c>
      <c r="I106" s="23">
        <v>0</v>
      </c>
      <c r="J106" s="23">
        <v>0</v>
      </c>
      <c r="K106" s="23">
        <v>0</v>
      </c>
    </row>
    <row r="107" spans="1:11" ht="21" customHeight="1" x14ac:dyDescent="0.25">
      <c r="A107" s="40"/>
      <c r="B107" s="42"/>
      <c r="C107" s="48"/>
      <c r="D107" s="45"/>
      <c r="E107" s="5" t="s">
        <v>4</v>
      </c>
      <c r="F107" s="23">
        <f>SUM(G107:K107)</f>
        <v>65538.609500000006</v>
      </c>
      <c r="G107" s="24"/>
      <c r="H107" s="23">
        <v>0</v>
      </c>
      <c r="I107" s="23">
        <v>0</v>
      </c>
      <c r="J107" s="23">
        <f>65538.6095</f>
        <v>65538.609500000006</v>
      </c>
      <c r="K107" s="23">
        <v>0</v>
      </c>
    </row>
    <row r="108" spans="1:11" ht="21" customHeight="1" x14ac:dyDescent="0.25">
      <c r="A108" s="40"/>
      <c r="B108" s="42"/>
      <c r="C108" s="48"/>
      <c r="D108" s="45"/>
      <c r="E108" s="5" t="s">
        <v>5</v>
      </c>
      <c r="F108" s="23">
        <f>SUM(G108:K108)</f>
        <v>3449.4005000000002</v>
      </c>
      <c r="G108" s="24"/>
      <c r="H108" s="23">
        <v>0</v>
      </c>
      <c r="I108" s="23">
        <v>0</v>
      </c>
      <c r="J108" s="23">
        <f>3449.4005</f>
        <v>3449.4005000000002</v>
      </c>
      <c r="K108" s="23">
        <v>0</v>
      </c>
    </row>
    <row r="109" spans="1:11" ht="21" customHeight="1" x14ac:dyDescent="0.25">
      <c r="A109" s="40"/>
      <c r="B109" s="43"/>
      <c r="C109" s="49"/>
      <c r="D109" s="46"/>
      <c r="E109" s="5" t="s">
        <v>6</v>
      </c>
      <c r="F109" s="23">
        <f>SUM(G109:K109)</f>
        <v>0</v>
      </c>
      <c r="G109" s="24"/>
      <c r="H109" s="23">
        <v>0</v>
      </c>
      <c r="I109" s="23">
        <v>0</v>
      </c>
      <c r="J109" s="23">
        <v>0</v>
      </c>
      <c r="K109" s="23">
        <v>0</v>
      </c>
    </row>
    <row r="110" spans="1:11" ht="21" customHeight="1" x14ac:dyDescent="0.25">
      <c r="A110" s="40" t="s">
        <v>63</v>
      </c>
      <c r="B110" s="41" t="s">
        <v>28</v>
      </c>
      <c r="C110" s="47" t="s">
        <v>86</v>
      </c>
      <c r="D110" s="44" t="s">
        <v>13</v>
      </c>
      <c r="E110" s="4" t="s">
        <v>2</v>
      </c>
      <c r="F110" s="23">
        <f t="shared" ref="F110:K110" si="22">SUM(F111:F115)</f>
        <v>14791.0692</v>
      </c>
      <c r="G110" s="24">
        <f t="shared" si="22"/>
        <v>0</v>
      </c>
      <c r="H110" s="23">
        <f t="shared" si="22"/>
        <v>6102.9665800000002</v>
      </c>
      <c r="I110" s="23">
        <f t="shared" si="22"/>
        <v>3451.6606400000001</v>
      </c>
      <c r="J110" s="23">
        <f t="shared" si="22"/>
        <v>2618.2209899999998</v>
      </c>
      <c r="K110" s="23">
        <f t="shared" si="22"/>
        <v>2618.2209899999998</v>
      </c>
    </row>
    <row r="111" spans="1:11" ht="21" customHeight="1" x14ac:dyDescent="0.25">
      <c r="A111" s="40"/>
      <c r="B111" s="42"/>
      <c r="C111" s="48"/>
      <c r="D111" s="45"/>
      <c r="E111" s="5" t="s">
        <v>3</v>
      </c>
      <c r="F111" s="23">
        <f>SUM(G111:K111)</f>
        <v>0</v>
      </c>
      <c r="G111" s="24"/>
      <c r="H111" s="23">
        <v>0</v>
      </c>
      <c r="I111" s="23">
        <v>0</v>
      </c>
      <c r="J111" s="23">
        <v>0</v>
      </c>
      <c r="K111" s="23">
        <v>0</v>
      </c>
    </row>
    <row r="112" spans="1:11" ht="21" customHeight="1" x14ac:dyDescent="0.25">
      <c r="A112" s="40"/>
      <c r="B112" s="42"/>
      <c r="C112" s="48"/>
      <c r="D112" s="45"/>
      <c r="E112" s="14" t="s">
        <v>76</v>
      </c>
      <c r="F112" s="23">
        <f>SUM(G112:K112)</f>
        <v>0</v>
      </c>
      <c r="G112" s="24"/>
      <c r="H112" s="23">
        <v>0</v>
      </c>
      <c r="I112" s="23">
        <v>0</v>
      </c>
      <c r="J112" s="23">
        <v>0</v>
      </c>
      <c r="K112" s="23">
        <v>0</v>
      </c>
    </row>
    <row r="113" spans="1:11" ht="21" customHeight="1" x14ac:dyDescent="0.25">
      <c r="A113" s="40"/>
      <c r="B113" s="42"/>
      <c r="C113" s="48"/>
      <c r="D113" s="45"/>
      <c r="E113" s="5" t="s">
        <v>4</v>
      </c>
      <c r="F113" s="23">
        <f>SUM(G113:K113)</f>
        <v>0</v>
      </c>
      <c r="G113" s="24"/>
      <c r="H113" s="23">
        <v>0</v>
      </c>
      <c r="I113" s="23">
        <v>0</v>
      </c>
      <c r="J113" s="23">
        <v>0</v>
      </c>
      <c r="K113" s="23">
        <v>0</v>
      </c>
    </row>
    <row r="114" spans="1:11" ht="21" customHeight="1" x14ac:dyDescent="0.25">
      <c r="A114" s="40"/>
      <c r="B114" s="42"/>
      <c r="C114" s="48"/>
      <c r="D114" s="45"/>
      <c r="E114" s="5" t="s">
        <v>5</v>
      </c>
      <c r="F114" s="23">
        <f>SUM(G114:K114)</f>
        <v>14791.0692</v>
      </c>
      <c r="G114" s="24"/>
      <c r="H114" s="23">
        <f>5886.30911+216.65747</f>
        <v>6102.9665800000002</v>
      </c>
      <c r="I114" s="23">
        <f>2618.22099+833.43965</f>
        <v>3451.6606400000001</v>
      </c>
      <c r="J114" s="23">
        <f>2618.22099</f>
        <v>2618.2209899999998</v>
      </c>
      <c r="K114" s="23">
        <f>2618.22099</f>
        <v>2618.2209899999998</v>
      </c>
    </row>
    <row r="115" spans="1:11" ht="21" customHeight="1" x14ac:dyDescent="0.25">
      <c r="A115" s="40"/>
      <c r="B115" s="43"/>
      <c r="C115" s="49"/>
      <c r="D115" s="46"/>
      <c r="E115" s="5" t="s">
        <v>6</v>
      </c>
      <c r="F115" s="23">
        <f>SUM(G115:K115)</f>
        <v>0</v>
      </c>
      <c r="G115" s="24"/>
      <c r="H115" s="23">
        <v>0</v>
      </c>
      <c r="I115" s="23">
        <v>0</v>
      </c>
      <c r="J115" s="23">
        <v>0</v>
      </c>
      <c r="K115" s="23">
        <v>0</v>
      </c>
    </row>
    <row r="116" spans="1:11" ht="21" customHeight="1" x14ac:dyDescent="0.25">
      <c r="A116" s="40" t="s">
        <v>29</v>
      </c>
      <c r="B116" s="41" t="s">
        <v>30</v>
      </c>
      <c r="C116" s="47" t="s">
        <v>86</v>
      </c>
      <c r="D116" s="44" t="s">
        <v>13</v>
      </c>
      <c r="E116" s="4" t="s">
        <v>2</v>
      </c>
      <c r="F116" s="23">
        <f t="shared" ref="F116:K116" si="23">SUM(F117:F121)</f>
        <v>2212.3116</v>
      </c>
      <c r="G116" s="24">
        <f t="shared" si="23"/>
        <v>0</v>
      </c>
      <c r="H116" s="23">
        <f t="shared" si="23"/>
        <v>553.07759999999996</v>
      </c>
      <c r="I116" s="23">
        <f t="shared" si="23"/>
        <v>553.07799999999997</v>
      </c>
      <c r="J116" s="23">
        <f t="shared" si="23"/>
        <v>553.07799999999997</v>
      </c>
      <c r="K116" s="23">
        <f t="shared" si="23"/>
        <v>553.07799999999997</v>
      </c>
    </row>
    <row r="117" spans="1:11" ht="21" customHeight="1" x14ac:dyDescent="0.25">
      <c r="A117" s="40"/>
      <c r="B117" s="42"/>
      <c r="C117" s="48"/>
      <c r="D117" s="45"/>
      <c r="E117" s="5" t="s">
        <v>3</v>
      </c>
      <c r="F117" s="23">
        <f>SUM(G117:K117)</f>
        <v>0</v>
      </c>
      <c r="G117" s="24"/>
      <c r="H117" s="23">
        <v>0</v>
      </c>
      <c r="I117" s="23">
        <v>0</v>
      </c>
      <c r="J117" s="23">
        <v>0</v>
      </c>
      <c r="K117" s="23">
        <v>0</v>
      </c>
    </row>
    <row r="118" spans="1:11" ht="21" customHeight="1" x14ac:dyDescent="0.25">
      <c r="A118" s="40"/>
      <c r="B118" s="42"/>
      <c r="C118" s="48"/>
      <c r="D118" s="45"/>
      <c r="E118" s="14" t="s">
        <v>76</v>
      </c>
      <c r="F118" s="23">
        <f>SUM(G118:K118)</f>
        <v>0</v>
      </c>
      <c r="G118" s="24"/>
      <c r="H118" s="23">
        <v>0</v>
      </c>
      <c r="I118" s="23">
        <v>0</v>
      </c>
      <c r="J118" s="23">
        <v>0</v>
      </c>
      <c r="K118" s="23">
        <v>0</v>
      </c>
    </row>
    <row r="119" spans="1:11" ht="21" customHeight="1" x14ac:dyDescent="0.25">
      <c r="A119" s="40"/>
      <c r="B119" s="42"/>
      <c r="C119" s="48"/>
      <c r="D119" s="45"/>
      <c r="E119" s="5" t="s">
        <v>4</v>
      </c>
      <c r="F119" s="23">
        <f>SUM(G119:K119)</f>
        <v>0</v>
      </c>
      <c r="G119" s="24"/>
      <c r="H119" s="23">
        <v>0</v>
      </c>
      <c r="I119" s="23">
        <v>0</v>
      </c>
      <c r="J119" s="23">
        <v>0</v>
      </c>
      <c r="K119" s="23">
        <v>0</v>
      </c>
    </row>
    <row r="120" spans="1:11" ht="21" customHeight="1" x14ac:dyDescent="0.25">
      <c r="A120" s="40"/>
      <c r="B120" s="42"/>
      <c r="C120" s="48"/>
      <c r="D120" s="45"/>
      <c r="E120" s="5" t="s">
        <v>5</v>
      </c>
      <c r="F120" s="23">
        <f>SUM(G120:K120)</f>
        <v>2212.3116</v>
      </c>
      <c r="G120" s="24"/>
      <c r="H120" s="23">
        <v>553.07759999999996</v>
      </c>
      <c r="I120" s="23">
        <f>553.078</f>
        <v>553.07799999999997</v>
      </c>
      <c r="J120" s="23">
        <f>553.078</f>
        <v>553.07799999999997</v>
      </c>
      <c r="K120" s="23">
        <f>553.078</f>
        <v>553.07799999999997</v>
      </c>
    </row>
    <row r="121" spans="1:11" ht="21" customHeight="1" x14ac:dyDescent="0.25">
      <c r="A121" s="40"/>
      <c r="B121" s="43"/>
      <c r="C121" s="49"/>
      <c r="D121" s="46"/>
      <c r="E121" s="5" t="s">
        <v>6</v>
      </c>
      <c r="F121" s="23">
        <f>SUM(G121:K121)</f>
        <v>0</v>
      </c>
      <c r="G121" s="24"/>
      <c r="H121" s="23">
        <v>0</v>
      </c>
      <c r="I121" s="23">
        <v>0</v>
      </c>
      <c r="J121" s="23">
        <v>0</v>
      </c>
      <c r="K121" s="23">
        <v>0</v>
      </c>
    </row>
    <row r="122" spans="1:11" ht="21" customHeight="1" x14ac:dyDescent="0.25">
      <c r="A122" s="98" t="s">
        <v>107</v>
      </c>
      <c r="B122" s="95" t="s">
        <v>110</v>
      </c>
      <c r="C122" s="47">
        <v>2021</v>
      </c>
      <c r="D122" s="44" t="s">
        <v>92</v>
      </c>
      <c r="E122" s="4" t="s">
        <v>2</v>
      </c>
      <c r="F122" s="23">
        <f t="shared" ref="F122:K122" si="24">SUM(F123:F127)</f>
        <v>4575</v>
      </c>
      <c r="G122" s="23">
        <f t="shared" si="24"/>
        <v>0</v>
      </c>
      <c r="H122" s="23">
        <f t="shared" si="24"/>
        <v>4575</v>
      </c>
      <c r="I122" s="23">
        <f t="shared" si="24"/>
        <v>0</v>
      </c>
      <c r="J122" s="23">
        <f t="shared" si="24"/>
        <v>0</v>
      </c>
      <c r="K122" s="23">
        <f t="shared" si="24"/>
        <v>0</v>
      </c>
    </row>
    <row r="123" spans="1:11" ht="21" customHeight="1" x14ac:dyDescent="0.25">
      <c r="A123" s="99"/>
      <c r="B123" s="96"/>
      <c r="C123" s="48"/>
      <c r="D123" s="45"/>
      <c r="E123" s="5" t="s">
        <v>3</v>
      </c>
      <c r="F123" s="23">
        <f>SUM(H123:K123)</f>
        <v>0</v>
      </c>
      <c r="G123" s="28"/>
      <c r="H123" s="23">
        <v>0</v>
      </c>
      <c r="I123" s="23">
        <v>0</v>
      </c>
      <c r="J123" s="23">
        <v>0</v>
      </c>
      <c r="K123" s="23">
        <v>0</v>
      </c>
    </row>
    <row r="124" spans="1:11" ht="21" customHeight="1" x14ac:dyDescent="0.25">
      <c r="A124" s="99"/>
      <c r="B124" s="96"/>
      <c r="C124" s="48"/>
      <c r="D124" s="45"/>
      <c r="E124" s="14" t="s">
        <v>77</v>
      </c>
      <c r="F124" s="23">
        <f>SUM(H124:K124)</f>
        <v>0</v>
      </c>
      <c r="G124" s="28"/>
      <c r="H124" s="23">
        <v>0</v>
      </c>
      <c r="I124" s="23">
        <v>0</v>
      </c>
      <c r="J124" s="23">
        <v>0</v>
      </c>
      <c r="K124" s="23">
        <v>0</v>
      </c>
    </row>
    <row r="125" spans="1:11" ht="21" customHeight="1" x14ac:dyDescent="0.25">
      <c r="A125" s="99"/>
      <c r="B125" s="96"/>
      <c r="C125" s="48"/>
      <c r="D125" s="45"/>
      <c r="E125" s="5" t="s">
        <v>4</v>
      </c>
      <c r="F125" s="23">
        <f>SUM(H125:K125)</f>
        <v>0</v>
      </c>
      <c r="G125" s="28"/>
      <c r="H125" s="23">
        <v>0</v>
      </c>
      <c r="I125" s="23">
        <v>0</v>
      </c>
      <c r="J125" s="23">
        <v>0</v>
      </c>
      <c r="K125" s="23">
        <v>0</v>
      </c>
    </row>
    <row r="126" spans="1:11" ht="21" customHeight="1" x14ac:dyDescent="0.25">
      <c r="A126" s="99"/>
      <c r="B126" s="96"/>
      <c r="C126" s="48"/>
      <c r="D126" s="45"/>
      <c r="E126" s="5" t="s">
        <v>64</v>
      </c>
      <c r="F126" s="23">
        <f>SUM(H126:K126)</f>
        <v>4575</v>
      </c>
      <c r="G126" s="28"/>
      <c r="H126" s="23">
        <v>4575</v>
      </c>
      <c r="I126" s="23">
        <v>0</v>
      </c>
      <c r="J126" s="23">
        <v>0</v>
      </c>
      <c r="K126" s="23">
        <v>0</v>
      </c>
    </row>
    <row r="127" spans="1:11" ht="21" customHeight="1" x14ac:dyDescent="0.25">
      <c r="A127" s="100"/>
      <c r="B127" s="97"/>
      <c r="C127" s="49"/>
      <c r="D127" s="46"/>
      <c r="E127" s="5" t="s">
        <v>6</v>
      </c>
      <c r="F127" s="23">
        <f>SUM(H127:K127)</f>
        <v>0</v>
      </c>
      <c r="G127" s="28"/>
      <c r="H127" s="23">
        <v>0</v>
      </c>
      <c r="I127" s="23">
        <v>0</v>
      </c>
      <c r="J127" s="23">
        <v>0</v>
      </c>
      <c r="K127" s="23">
        <v>0</v>
      </c>
    </row>
    <row r="128" spans="1:11" ht="21" customHeight="1" x14ac:dyDescent="0.25">
      <c r="A128" s="89" t="s">
        <v>31</v>
      </c>
      <c r="B128" s="86" t="s">
        <v>32</v>
      </c>
      <c r="C128" s="78" t="s">
        <v>86</v>
      </c>
      <c r="D128" s="92" t="s">
        <v>38</v>
      </c>
      <c r="E128" s="35" t="s">
        <v>2</v>
      </c>
      <c r="F128" s="36">
        <f t="shared" ref="F128:K128" si="25">SUM(F129:F133)</f>
        <v>94273.957410000003</v>
      </c>
      <c r="G128" s="93">
        <f t="shared" si="25"/>
        <v>0</v>
      </c>
      <c r="H128" s="35">
        <f t="shared" si="25"/>
        <v>28625.628039999996</v>
      </c>
      <c r="I128" s="36">
        <f t="shared" si="25"/>
        <v>34393.569369999997</v>
      </c>
      <c r="J128" s="36">
        <f t="shared" si="25"/>
        <v>15627.38</v>
      </c>
      <c r="K128" s="36">
        <f t="shared" si="25"/>
        <v>15627.38</v>
      </c>
    </row>
    <row r="129" spans="1:11" ht="21" customHeight="1" x14ac:dyDescent="0.25">
      <c r="A129" s="90"/>
      <c r="B129" s="87"/>
      <c r="C129" s="79"/>
      <c r="D129" s="93"/>
      <c r="E129" s="35" t="s">
        <v>3</v>
      </c>
      <c r="F129" s="36">
        <f>SUM(G129:K129)</f>
        <v>0</v>
      </c>
      <c r="G129" s="93"/>
      <c r="H129" s="36">
        <v>0</v>
      </c>
      <c r="I129" s="36">
        <v>0</v>
      </c>
      <c r="J129" s="36">
        <v>0</v>
      </c>
      <c r="K129" s="36">
        <v>0</v>
      </c>
    </row>
    <row r="130" spans="1:11" ht="21" customHeight="1" x14ac:dyDescent="0.25">
      <c r="A130" s="90"/>
      <c r="B130" s="87"/>
      <c r="C130" s="79"/>
      <c r="D130" s="93"/>
      <c r="E130" s="38" t="s">
        <v>77</v>
      </c>
      <c r="F130" s="36">
        <f>SUM(G130:K130)</f>
        <v>0</v>
      </c>
      <c r="G130" s="94"/>
      <c r="H130" s="36">
        <v>0</v>
      </c>
      <c r="I130" s="36">
        <v>0</v>
      </c>
      <c r="J130" s="36">
        <v>0</v>
      </c>
      <c r="K130" s="36">
        <v>0</v>
      </c>
    </row>
    <row r="131" spans="1:11" ht="21" customHeight="1" x14ac:dyDescent="0.25">
      <c r="A131" s="90"/>
      <c r="B131" s="87"/>
      <c r="C131" s="79"/>
      <c r="D131" s="93"/>
      <c r="E131" s="35" t="s">
        <v>4</v>
      </c>
      <c r="F131" s="36">
        <f>SUM(G131:K131)</f>
        <v>0</v>
      </c>
      <c r="G131" s="37"/>
      <c r="H131" s="36">
        <v>0</v>
      </c>
      <c r="I131" s="36">
        <v>0</v>
      </c>
      <c r="J131" s="36">
        <v>0</v>
      </c>
      <c r="K131" s="36">
        <v>0</v>
      </c>
    </row>
    <row r="132" spans="1:11" ht="21" customHeight="1" x14ac:dyDescent="0.25">
      <c r="A132" s="90"/>
      <c r="B132" s="87"/>
      <c r="C132" s="79"/>
      <c r="D132" s="93"/>
      <c r="E132" s="35" t="s">
        <v>64</v>
      </c>
      <c r="F132" s="36">
        <f>SUM(G132:K132)</f>
        <v>94273.957410000003</v>
      </c>
      <c r="G132" s="37"/>
      <c r="H132" s="36">
        <f>16500+8069.634+188.423+1911.449+1778.29773+366.24731-188.423</f>
        <v>28625.628039999996</v>
      </c>
      <c r="I132" s="36">
        <v>34393.569369999997</v>
      </c>
      <c r="J132" s="36">
        <f>15627.38</f>
        <v>15627.38</v>
      </c>
      <c r="K132" s="36">
        <f>15627.38</f>
        <v>15627.38</v>
      </c>
    </row>
    <row r="133" spans="1:11" ht="21" customHeight="1" x14ac:dyDescent="0.25">
      <c r="A133" s="91"/>
      <c r="B133" s="88"/>
      <c r="C133" s="80"/>
      <c r="D133" s="94"/>
      <c r="E133" s="35" t="s">
        <v>6</v>
      </c>
      <c r="F133" s="36">
        <f>SUM(G133:K133)</f>
        <v>0</v>
      </c>
      <c r="G133" s="37"/>
      <c r="H133" s="36">
        <v>0</v>
      </c>
      <c r="I133" s="36">
        <v>0</v>
      </c>
      <c r="J133" s="36">
        <v>0</v>
      </c>
      <c r="K133" s="36">
        <v>0</v>
      </c>
    </row>
    <row r="134" spans="1:11" ht="21" customHeight="1" x14ac:dyDescent="0.25">
      <c r="A134" s="66" t="s">
        <v>18</v>
      </c>
      <c r="B134" s="77" t="s">
        <v>40</v>
      </c>
      <c r="C134" s="50" t="s">
        <v>86</v>
      </c>
      <c r="D134" s="68" t="s">
        <v>13</v>
      </c>
      <c r="E134" s="4" t="s">
        <v>2</v>
      </c>
      <c r="F134" s="21">
        <f t="shared" ref="F134:K134" si="26">SUM(F135:F139)</f>
        <v>62487.853219999997</v>
      </c>
      <c r="G134" s="22">
        <f t="shared" si="26"/>
        <v>0</v>
      </c>
      <c r="H134" s="21">
        <f t="shared" si="26"/>
        <v>15950.89222</v>
      </c>
      <c r="I134" s="21">
        <f t="shared" si="26"/>
        <v>15601.928</v>
      </c>
      <c r="J134" s="21">
        <f t="shared" si="26"/>
        <v>15464.718999999999</v>
      </c>
      <c r="K134" s="21">
        <f t="shared" si="26"/>
        <v>15470.314</v>
      </c>
    </row>
    <row r="135" spans="1:11" ht="21" customHeight="1" x14ac:dyDescent="0.25">
      <c r="A135" s="66"/>
      <c r="B135" s="77"/>
      <c r="C135" s="51"/>
      <c r="D135" s="68"/>
      <c r="E135" s="4" t="s">
        <v>3</v>
      </c>
      <c r="F135" s="21">
        <f>SUM(G135:K135)</f>
        <v>0</v>
      </c>
      <c r="G135" s="22"/>
      <c r="H135" s="21">
        <v>0</v>
      </c>
      <c r="I135" s="21">
        <v>0</v>
      </c>
      <c r="J135" s="21">
        <v>0</v>
      </c>
      <c r="K135" s="21">
        <v>0</v>
      </c>
    </row>
    <row r="136" spans="1:11" ht="21" customHeight="1" x14ac:dyDescent="0.25">
      <c r="A136" s="66"/>
      <c r="B136" s="77"/>
      <c r="C136" s="51"/>
      <c r="D136" s="68"/>
      <c r="E136" s="15" t="s">
        <v>77</v>
      </c>
      <c r="F136" s="21">
        <f>SUM(G136:K136)</f>
        <v>0</v>
      </c>
      <c r="G136" s="22"/>
      <c r="H136" s="21">
        <v>0</v>
      </c>
      <c r="I136" s="21">
        <v>0</v>
      </c>
      <c r="J136" s="21">
        <v>0</v>
      </c>
      <c r="K136" s="21">
        <v>0</v>
      </c>
    </row>
    <row r="137" spans="1:11" ht="21" customHeight="1" x14ac:dyDescent="0.25">
      <c r="A137" s="66"/>
      <c r="B137" s="77"/>
      <c r="C137" s="51"/>
      <c r="D137" s="68"/>
      <c r="E137" s="4" t="s">
        <v>4</v>
      </c>
      <c r="F137" s="21">
        <f>SUM(G137:K137)</f>
        <v>0</v>
      </c>
      <c r="G137" s="22"/>
      <c r="H137" s="21">
        <v>0</v>
      </c>
      <c r="I137" s="21">
        <v>0</v>
      </c>
      <c r="J137" s="21">
        <v>0</v>
      </c>
      <c r="K137" s="21">
        <v>0</v>
      </c>
    </row>
    <row r="138" spans="1:11" ht="21" customHeight="1" x14ac:dyDescent="0.25">
      <c r="A138" s="66"/>
      <c r="B138" s="77"/>
      <c r="C138" s="51"/>
      <c r="D138" s="68"/>
      <c r="E138" s="4" t="s">
        <v>5</v>
      </c>
      <c r="F138" s="21">
        <f>SUM(G138:K138)</f>
        <v>62487.853219999997</v>
      </c>
      <c r="G138" s="22"/>
      <c r="H138" s="21">
        <f>15950.89222</f>
        <v>15950.89222</v>
      </c>
      <c r="I138" s="21">
        <v>15601.928</v>
      </c>
      <c r="J138" s="21">
        <f>15464.719</f>
        <v>15464.718999999999</v>
      </c>
      <c r="K138" s="21">
        <f>15470.314</f>
        <v>15470.314</v>
      </c>
    </row>
    <row r="139" spans="1:11" ht="21" customHeight="1" x14ac:dyDescent="0.25">
      <c r="A139" s="66"/>
      <c r="B139" s="77"/>
      <c r="C139" s="52"/>
      <c r="D139" s="68"/>
      <c r="E139" s="4" t="s">
        <v>6</v>
      </c>
      <c r="F139" s="21">
        <f>SUM(G139:K139)</f>
        <v>0</v>
      </c>
      <c r="G139" s="22"/>
      <c r="H139" s="21">
        <v>0</v>
      </c>
      <c r="I139" s="21">
        <v>0</v>
      </c>
      <c r="J139" s="21">
        <v>0</v>
      </c>
      <c r="K139" s="21">
        <v>0</v>
      </c>
    </row>
    <row r="140" spans="1:11" ht="21" customHeight="1" x14ac:dyDescent="0.25">
      <c r="A140" s="66" t="s">
        <v>17</v>
      </c>
      <c r="B140" s="77" t="s">
        <v>34</v>
      </c>
      <c r="C140" s="50" t="s">
        <v>86</v>
      </c>
      <c r="D140" s="68" t="s">
        <v>112</v>
      </c>
      <c r="E140" s="4" t="s">
        <v>2</v>
      </c>
      <c r="F140" s="21">
        <f t="shared" ref="F140:K140" si="27">SUM(F141:F145)</f>
        <v>345231.41214999999</v>
      </c>
      <c r="G140" s="22">
        <f t="shared" si="27"/>
        <v>0</v>
      </c>
      <c r="H140" s="21">
        <f t="shared" si="27"/>
        <v>86177.023820000002</v>
      </c>
      <c r="I140" s="21">
        <f t="shared" si="27"/>
        <v>84833.545330000008</v>
      </c>
      <c r="J140" s="21">
        <f t="shared" si="27"/>
        <v>87046.753000000012</v>
      </c>
      <c r="K140" s="21">
        <f t="shared" si="27"/>
        <v>87174.09</v>
      </c>
    </row>
    <row r="141" spans="1:11" ht="21" customHeight="1" x14ac:dyDescent="0.25">
      <c r="A141" s="66"/>
      <c r="B141" s="77"/>
      <c r="C141" s="51"/>
      <c r="D141" s="68"/>
      <c r="E141" s="4" t="s">
        <v>3</v>
      </c>
      <c r="F141" s="21">
        <f>SUM(G141:K141)</f>
        <v>0</v>
      </c>
      <c r="G141" s="22"/>
      <c r="H141" s="21">
        <f t="shared" ref="H141:K142" si="28">H147+H153</f>
        <v>0</v>
      </c>
      <c r="I141" s="21">
        <f t="shared" si="28"/>
        <v>0</v>
      </c>
      <c r="J141" s="21">
        <f>J147+J153</f>
        <v>0</v>
      </c>
      <c r="K141" s="21">
        <f t="shared" si="28"/>
        <v>0</v>
      </c>
    </row>
    <row r="142" spans="1:11" ht="21" customHeight="1" x14ac:dyDescent="0.25">
      <c r="A142" s="66"/>
      <c r="B142" s="77"/>
      <c r="C142" s="51"/>
      <c r="D142" s="68"/>
      <c r="E142" s="15" t="s">
        <v>77</v>
      </c>
      <c r="F142" s="21">
        <f>SUM(G142:K142)</f>
        <v>0</v>
      </c>
      <c r="G142" s="22"/>
      <c r="H142" s="21">
        <f t="shared" si="28"/>
        <v>0</v>
      </c>
      <c r="I142" s="21">
        <f t="shared" si="28"/>
        <v>0</v>
      </c>
      <c r="J142" s="21">
        <f>J148+J154</f>
        <v>0</v>
      </c>
      <c r="K142" s="21">
        <f t="shared" si="28"/>
        <v>0</v>
      </c>
    </row>
    <row r="143" spans="1:11" ht="21" customHeight="1" x14ac:dyDescent="0.25">
      <c r="A143" s="66"/>
      <c r="B143" s="77"/>
      <c r="C143" s="51"/>
      <c r="D143" s="68"/>
      <c r="E143" s="4" t="s">
        <v>4</v>
      </c>
      <c r="F143" s="21">
        <f>SUM(G143:K143)</f>
        <v>0</v>
      </c>
      <c r="G143" s="22"/>
      <c r="H143" s="21">
        <f t="shared" ref="H143:K144" si="29">H149+H155</f>
        <v>0</v>
      </c>
      <c r="I143" s="21">
        <f t="shared" si="29"/>
        <v>0</v>
      </c>
      <c r="J143" s="21">
        <f>J149+J155</f>
        <v>0</v>
      </c>
      <c r="K143" s="21">
        <f t="shared" si="29"/>
        <v>0</v>
      </c>
    </row>
    <row r="144" spans="1:11" ht="21" customHeight="1" x14ac:dyDescent="0.25">
      <c r="A144" s="66"/>
      <c r="B144" s="77"/>
      <c r="C144" s="51"/>
      <c r="D144" s="68"/>
      <c r="E144" s="4" t="s">
        <v>5</v>
      </c>
      <c r="F144" s="21">
        <f>SUM(G144:K144)</f>
        <v>345231.41214999999</v>
      </c>
      <c r="G144" s="22"/>
      <c r="H144" s="21">
        <f t="shared" si="29"/>
        <v>86177.023820000002</v>
      </c>
      <c r="I144" s="21">
        <f t="shared" si="29"/>
        <v>84833.545330000008</v>
      </c>
      <c r="J144" s="21">
        <f>J150+J156</f>
        <v>87046.753000000012</v>
      </c>
      <c r="K144" s="21">
        <f t="shared" si="29"/>
        <v>87174.09</v>
      </c>
    </row>
    <row r="145" spans="1:11" ht="21" customHeight="1" x14ac:dyDescent="0.25">
      <c r="A145" s="66"/>
      <c r="B145" s="77"/>
      <c r="C145" s="52"/>
      <c r="D145" s="68"/>
      <c r="E145" s="4" t="s">
        <v>6</v>
      </c>
      <c r="F145" s="21">
        <f>SUM(G145:K145)</f>
        <v>0</v>
      </c>
      <c r="G145" s="22"/>
      <c r="H145" s="21">
        <v>0</v>
      </c>
      <c r="I145" s="21">
        <f>I151+I157</f>
        <v>0</v>
      </c>
      <c r="J145" s="21">
        <f>J151+J157</f>
        <v>0</v>
      </c>
      <c r="K145" s="21">
        <f>K151+K157</f>
        <v>0</v>
      </c>
    </row>
    <row r="146" spans="1:11" ht="21" customHeight="1" x14ac:dyDescent="0.25">
      <c r="A146" s="59" t="s">
        <v>33</v>
      </c>
      <c r="B146" s="60" t="s">
        <v>12</v>
      </c>
      <c r="C146" s="78" t="s">
        <v>86</v>
      </c>
      <c r="D146" s="76" t="s">
        <v>113</v>
      </c>
      <c r="E146" s="35" t="s">
        <v>2</v>
      </c>
      <c r="F146" s="36">
        <f t="shared" ref="F146:K146" si="30">SUM(F147:F151)</f>
        <v>46940.178719999996</v>
      </c>
      <c r="G146" s="37">
        <f t="shared" si="30"/>
        <v>0</v>
      </c>
      <c r="H146" s="36">
        <f t="shared" si="30"/>
        <v>12076.384719999998</v>
      </c>
      <c r="I146" s="36">
        <f t="shared" si="30"/>
        <v>11511.482</v>
      </c>
      <c r="J146" s="36">
        <f t="shared" si="30"/>
        <v>11622.898999999999</v>
      </c>
      <c r="K146" s="36">
        <f t="shared" si="30"/>
        <v>11729.413</v>
      </c>
    </row>
    <row r="147" spans="1:11" ht="21" customHeight="1" x14ac:dyDescent="0.25">
      <c r="A147" s="59"/>
      <c r="B147" s="60"/>
      <c r="C147" s="79"/>
      <c r="D147" s="76"/>
      <c r="E147" s="35" t="s">
        <v>3</v>
      </c>
      <c r="F147" s="36">
        <f>SUM(G147:K147)</f>
        <v>0</v>
      </c>
      <c r="G147" s="37"/>
      <c r="H147" s="36">
        <v>0</v>
      </c>
      <c r="I147" s="36">
        <v>0</v>
      </c>
      <c r="J147" s="36">
        <v>0</v>
      </c>
      <c r="K147" s="36">
        <v>0</v>
      </c>
    </row>
    <row r="148" spans="1:11" ht="21" customHeight="1" x14ac:dyDescent="0.25">
      <c r="A148" s="59"/>
      <c r="B148" s="60"/>
      <c r="C148" s="79"/>
      <c r="D148" s="76"/>
      <c r="E148" s="38" t="s">
        <v>77</v>
      </c>
      <c r="F148" s="36">
        <f>SUM(G148:K148)</f>
        <v>0</v>
      </c>
      <c r="G148" s="37"/>
      <c r="H148" s="36">
        <v>0</v>
      </c>
      <c r="I148" s="36">
        <v>0</v>
      </c>
      <c r="J148" s="36">
        <v>0</v>
      </c>
      <c r="K148" s="36">
        <v>0</v>
      </c>
    </row>
    <row r="149" spans="1:11" ht="21" customHeight="1" x14ac:dyDescent="0.25">
      <c r="A149" s="59"/>
      <c r="B149" s="60"/>
      <c r="C149" s="79"/>
      <c r="D149" s="76"/>
      <c r="E149" s="35" t="s">
        <v>4</v>
      </c>
      <c r="F149" s="36">
        <f>SUM(G149:K149)</f>
        <v>0</v>
      </c>
      <c r="G149" s="37"/>
      <c r="H149" s="36">
        <v>0</v>
      </c>
      <c r="I149" s="36">
        <v>0</v>
      </c>
      <c r="J149" s="36">
        <v>0</v>
      </c>
      <c r="K149" s="36">
        <v>0</v>
      </c>
    </row>
    <row r="150" spans="1:11" ht="21" customHeight="1" x14ac:dyDescent="0.25">
      <c r="A150" s="59"/>
      <c r="B150" s="60"/>
      <c r="C150" s="79"/>
      <c r="D150" s="76"/>
      <c r="E150" s="35" t="s">
        <v>5</v>
      </c>
      <c r="F150" s="36">
        <f>SUM(G150:K150)</f>
        <v>46940.178719999996</v>
      </c>
      <c r="G150" s="37"/>
      <c r="H150" s="36">
        <f>11279.478+796.90672</f>
        <v>12076.384719999998</v>
      </c>
      <c r="I150" s="36">
        <f>11521.982-10.5</f>
        <v>11511.482</v>
      </c>
      <c r="J150" s="36">
        <f>11745.776-10.5-112.377</f>
        <v>11622.898999999999</v>
      </c>
      <c r="K150" s="36">
        <f>11852.29-10.5-112.377</f>
        <v>11729.413</v>
      </c>
    </row>
    <row r="151" spans="1:11" ht="21" customHeight="1" x14ac:dyDescent="0.25">
      <c r="A151" s="59"/>
      <c r="B151" s="60"/>
      <c r="C151" s="80"/>
      <c r="D151" s="76"/>
      <c r="E151" s="35" t="s">
        <v>6</v>
      </c>
      <c r="F151" s="36">
        <f>SUM(G151:K151)</f>
        <v>0</v>
      </c>
      <c r="G151" s="37"/>
      <c r="H151" s="36">
        <v>0</v>
      </c>
      <c r="I151" s="36">
        <v>0</v>
      </c>
      <c r="J151" s="36">
        <v>0</v>
      </c>
      <c r="K151" s="36">
        <v>0</v>
      </c>
    </row>
    <row r="152" spans="1:11" ht="21" customHeight="1" x14ac:dyDescent="0.25">
      <c r="A152" s="89" t="s">
        <v>14</v>
      </c>
      <c r="B152" s="86" t="s">
        <v>11</v>
      </c>
      <c r="C152" s="78" t="s">
        <v>86</v>
      </c>
      <c r="D152" s="92" t="s">
        <v>38</v>
      </c>
      <c r="E152" s="35" t="s">
        <v>2</v>
      </c>
      <c r="F152" s="36">
        <f t="shared" ref="F152:K152" si="31">SUM(F153:F157)</f>
        <v>298291.23343000002</v>
      </c>
      <c r="G152" s="37">
        <f t="shared" si="31"/>
        <v>0</v>
      </c>
      <c r="H152" s="36">
        <f t="shared" si="31"/>
        <v>74100.6391</v>
      </c>
      <c r="I152" s="36">
        <f t="shared" si="31"/>
        <v>73322.063330000004</v>
      </c>
      <c r="J152" s="36">
        <f t="shared" si="31"/>
        <v>75423.854000000007</v>
      </c>
      <c r="K152" s="36">
        <f t="shared" si="31"/>
        <v>75444.676999999996</v>
      </c>
    </row>
    <row r="153" spans="1:11" ht="21" customHeight="1" x14ac:dyDescent="0.25">
      <c r="A153" s="90"/>
      <c r="B153" s="87"/>
      <c r="C153" s="79"/>
      <c r="D153" s="93"/>
      <c r="E153" s="35" t="s">
        <v>3</v>
      </c>
      <c r="F153" s="36">
        <f>SUM(G153:K153)</f>
        <v>0</v>
      </c>
      <c r="G153" s="37"/>
      <c r="H153" s="36">
        <v>0</v>
      </c>
      <c r="I153" s="36">
        <v>0</v>
      </c>
      <c r="J153" s="36">
        <v>0</v>
      </c>
      <c r="K153" s="36">
        <v>0</v>
      </c>
    </row>
    <row r="154" spans="1:11" ht="21" customHeight="1" x14ac:dyDescent="0.25">
      <c r="A154" s="90"/>
      <c r="B154" s="87"/>
      <c r="C154" s="79"/>
      <c r="D154" s="93"/>
      <c r="E154" s="38" t="s">
        <v>77</v>
      </c>
      <c r="F154" s="36">
        <f>SUM(G154:K154)</f>
        <v>0</v>
      </c>
      <c r="G154" s="37"/>
      <c r="H154" s="36">
        <v>0</v>
      </c>
      <c r="I154" s="36">
        <v>0</v>
      </c>
      <c r="J154" s="36">
        <v>0</v>
      </c>
      <c r="K154" s="36">
        <v>0</v>
      </c>
    </row>
    <row r="155" spans="1:11" ht="21" customHeight="1" x14ac:dyDescent="0.25">
      <c r="A155" s="90"/>
      <c r="B155" s="87"/>
      <c r="C155" s="79"/>
      <c r="D155" s="93"/>
      <c r="E155" s="35" t="s">
        <v>4</v>
      </c>
      <c r="F155" s="36">
        <f>SUM(G155:K155)</f>
        <v>0</v>
      </c>
      <c r="G155" s="37"/>
      <c r="H155" s="36">
        <v>0</v>
      </c>
      <c r="I155" s="36">
        <v>0</v>
      </c>
      <c r="J155" s="36">
        <v>0</v>
      </c>
      <c r="K155" s="36">
        <v>0</v>
      </c>
    </row>
    <row r="156" spans="1:11" ht="21" customHeight="1" x14ac:dyDescent="0.25">
      <c r="A156" s="90"/>
      <c r="B156" s="87"/>
      <c r="C156" s="79"/>
      <c r="D156" s="93"/>
      <c r="E156" s="35" t="s">
        <v>5</v>
      </c>
      <c r="F156" s="36">
        <f>SUM(G156:K156)</f>
        <v>298291.23343000002</v>
      </c>
      <c r="G156" s="37"/>
      <c r="H156" s="36">
        <f>71979.55548+1104-788-316+2121.08362</f>
        <v>74100.6391</v>
      </c>
      <c r="I156" s="36">
        <v>73322.063330000004</v>
      </c>
      <c r="J156" s="36">
        <f>75423.854</f>
        <v>75423.854000000007</v>
      </c>
      <c r="K156" s="36">
        <f>75444.677</f>
        <v>75444.676999999996</v>
      </c>
    </row>
    <row r="157" spans="1:11" ht="21" customHeight="1" x14ac:dyDescent="0.25">
      <c r="A157" s="91"/>
      <c r="B157" s="88"/>
      <c r="C157" s="80"/>
      <c r="D157" s="94"/>
      <c r="E157" s="35" t="s">
        <v>6</v>
      </c>
      <c r="F157" s="36">
        <f>SUM(G157:K157)</f>
        <v>0</v>
      </c>
      <c r="G157" s="37"/>
      <c r="H157" s="36">
        <v>0</v>
      </c>
      <c r="I157" s="36">
        <v>0</v>
      </c>
      <c r="J157" s="36">
        <v>0</v>
      </c>
      <c r="K157" s="36">
        <v>0</v>
      </c>
    </row>
    <row r="158" spans="1:11" ht="21" customHeight="1" x14ac:dyDescent="0.25">
      <c r="A158" s="40" t="s">
        <v>37</v>
      </c>
      <c r="B158" s="56" t="s">
        <v>70</v>
      </c>
      <c r="C158" s="47"/>
      <c r="D158" s="63" t="s">
        <v>13</v>
      </c>
      <c r="E158" s="4" t="s">
        <v>2</v>
      </c>
      <c r="F158" s="21">
        <f t="shared" ref="F158:K158" si="32">SUM(F159:F163)</f>
        <v>0</v>
      </c>
      <c r="G158" s="21">
        <f t="shared" si="32"/>
        <v>0</v>
      </c>
      <c r="H158" s="21">
        <f t="shared" si="32"/>
        <v>0</v>
      </c>
      <c r="I158" s="21">
        <f t="shared" si="32"/>
        <v>0</v>
      </c>
      <c r="J158" s="21">
        <f t="shared" si="32"/>
        <v>0</v>
      </c>
      <c r="K158" s="21">
        <f t="shared" si="32"/>
        <v>0</v>
      </c>
    </row>
    <row r="159" spans="1:11" ht="21" customHeight="1" x14ac:dyDescent="0.25">
      <c r="A159" s="40"/>
      <c r="B159" s="57"/>
      <c r="C159" s="48"/>
      <c r="D159" s="64"/>
      <c r="E159" s="4" t="s">
        <v>3</v>
      </c>
      <c r="F159" s="21">
        <f>SUM(H159:K159)</f>
        <v>0</v>
      </c>
      <c r="G159" s="22"/>
      <c r="H159" s="21">
        <f t="shared" ref="H159:K163" si="33">H165</f>
        <v>0</v>
      </c>
      <c r="I159" s="21">
        <f t="shared" si="33"/>
        <v>0</v>
      </c>
      <c r="J159" s="21">
        <f t="shared" si="33"/>
        <v>0</v>
      </c>
      <c r="K159" s="21">
        <f t="shared" si="33"/>
        <v>0</v>
      </c>
    </row>
    <row r="160" spans="1:11" ht="21" customHeight="1" x14ac:dyDescent="0.25">
      <c r="A160" s="40"/>
      <c r="B160" s="57"/>
      <c r="C160" s="48"/>
      <c r="D160" s="64"/>
      <c r="E160" s="15" t="s">
        <v>76</v>
      </c>
      <c r="F160" s="21">
        <f>SUM(H160:K160)</f>
        <v>0</v>
      </c>
      <c r="G160" s="22"/>
      <c r="H160" s="21">
        <f t="shared" si="33"/>
        <v>0</v>
      </c>
      <c r="I160" s="21">
        <f t="shared" si="33"/>
        <v>0</v>
      </c>
      <c r="J160" s="21">
        <f t="shared" si="33"/>
        <v>0</v>
      </c>
      <c r="K160" s="21">
        <f t="shared" si="33"/>
        <v>0</v>
      </c>
    </row>
    <row r="161" spans="1:11" ht="21" customHeight="1" x14ac:dyDescent="0.25">
      <c r="A161" s="40"/>
      <c r="B161" s="57"/>
      <c r="C161" s="48"/>
      <c r="D161" s="64"/>
      <c r="E161" s="4" t="s">
        <v>4</v>
      </c>
      <c r="F161" s="21">
        <f>SUM(H161:K161)</f>
        <v>0</v>
      </c>
      <c r="G161" s="22"/>
      <c r="H161" s="21">
        <f t="shared" si="33"/>
        <v>0</v>
      </c>
      <c r="I161" s="21">
        <f t="shared" si="33"/>
        <v>0</v>
      </c>
      <c r="J161" s="21">
        <f t="shared" si="33"/>
        <v>0</v>
      </c>
      <c r="K161" s="21">
        <f t="shared" si="33"/>
        <v>0</v>
      </c>
    </row>
    <row r="162" spans="1:11" ht="21" customHeight="1" x14ac:dyDescent="0.25">
      <c r="A162" s="40"/>
      <c r="B162" s="57"/>
      <c r="C162" s="48"/>
      <c r="D162" s="64"/>
      <c r="E162" s="4" t="s">
        <v>5</v>
      </c>
      <c r="F162" s="21">
        <f>SUM(H162:K162)</f>
        <v>0</v>
      </c>
      <c r="G162" s="22"/>
      <c r="H162" s="21">
        <f t="shared" si="33"/>
        <v>0</v>
      </c>
      <c r="I162" s="21">
        <f t="shared" si="33"/>
        <v>0</v>
      </c>
      <c r="J162" s="21">
        <f t="shared" si="33"/>
        <v>0</v>
      </c>
      <c r="K162" s="21">
        <f t="shared" si="33"/>
        <v>0</v>
      </c>
    </row>
    <row r="163" spans="1:11" ht="21" customHeight="1" x14ac:dyDescent="0.25">
      <c r="A163" s="40"/>
      <c r="B163" s="58"/>
      <c r="C163" s="49"/>
      <c r="D163" s="65"/>
      <c r="E163" s="4" t="s">
        <v>6</v>
      </c>
      <c r="F163" s="21">
        <f>SUM(H163:K163)</f>
        <v>0</v>
      </c>
      <c r="G163" s="21"/>
      <c r="H163" s="21">
        <f t="shared" si="33"/>
        <v>0</v>
      </c>
      <c r="I163" s="21">
        <f t="shared" si="33"/>
        <v>0</v>
      </c>
      <c r="J163" s="21">
        <f t="shared" si="33"/>
        <v>0</v>
      </c>
      <c r="K163" s="21">
        <f t="shared" si="33"/>
        <v>0</v>
      </c>
    </row>
    <row r="164" spans="1:11" ht="21" customHeight="1" x14ac:dyDescent="0.25">
      <c r="A164" s="59" t="s">
        <v>98</v>
      </c>
      <c r="B164" s="60" t="s">
        <v>73</v>
      </c>
      <c r="C164" s="85"/>
      <c r="D164" s="76" t="s">
        <v>13</v>
      </c>
      <c r="E164" s="35" t="s">
        <v>2</v>
      </c>
      <c r="F164" s="36">
        <f t="shared" ref="F164:K164" si="34">SUM(F165:F169)</f>
        <v>0</v>
      </c>
      <c r="G164" s="36">
        <f t="shared" si="34"/>
        <v>0</v>
      </c>
      <c r="H164" s="36">
        <f t="shared" si="34"/>
        <v>0</v>
      </c>
      <c r="I164" s="36">
        <f t="shared" si="34"/>
        <v>0</v>
      </c>
      <c r="J164" s="36">
        <f t="shared" si="34"/>
        <v>0</v>
      </c>
      <c r="K164" s="36">
        <f t="shared" si="34"/>
        <v>0</v>
      </c>
    </row>
    <row r="165" spans="1:11" ht="21" customHeight="1" x14ac:dyDescent="0.25">
      <c r="A165" s="84"/>
      <c r="B165" s="60"/>
      <c r="C165" s="85"/>
      <c r="D165" s="76"/>
      <c r="E165" s="35" t="s">
        <v>3</v>
      </c>
      <c r="F165" s="36">
        <f>SUM(H165:K165)</f>
        <v>0</v>
      </c>
      <c r="G165" s="37"/>
      <c r="H165" s="36">
        <v>0</v>
      </c>
      <c r="I165" s="36">
        <v>0</v>
      </c>
      <c r="J165" s="36">
        <v>0</v>
      </c>
      <c r="K165" s="36">
        <v>0</v>
      </c>
    </row>
    <row r="166" spans="1:11" ht="21" customHeight="1" x14ac:dyDescent="0.25">
      <c r="A166" s="84"/>
      <c r="B166" s="60"/>
      <c r="C166" s="85"/>
      <c r="D166" s="76"/>
      <c r="E166" s="38" t="s">
        <v>76</v>
      </c>
      <c r="F166" s="36">
        <f>SUM(H166:K166)</f>
        <v>0</v>
      </c>
      <c r="G166" s="37"/>
      <c r="H166" s="36">
        <v>0</v>
      </c>
      <c r="I166" s="36">
        <v>0</v>
      </c>
      <c r="J166" s="36">
        <v>0</v>
      </c>
      <c r="K166" s="36">
        <v>0</v>
      </c>
    </row>
    <row r="167" spans="1:11" ht="21" customHeight="1" x14ac:dyDescent="0.25">
      <c r="A167" s="84"/>
      <c r="B167" s="60"/>
      <c r="C167" s="85"/>
      <c r="D167" s="76"/>
      <c r="E167" s="35" t="s">
        <v>4</v>
      </c>
      <c r="F167" s="36">
        <f>SUM(H167:K167)</f>
        <v>0</v>
      </c>
      <c r="G167" s="37"/>
      <c r="H167" s="36">
        <v>0</v>
      </c>
      <c r="I167" s="36">
        <v>0</v>
      </c>
      <c r="J167" s="36">
        <v>0</v>
      </c>
      <c r="K167" s="36">
        <v>0</v>
      </c>
    </row>
    <row r="168" spans="1:11" ht="21" customHeight="1" x14ac:dyDescent="0.25">
      <c r="A168" s="84"/>
      <c r="B168" s="60"/>
      <c r="C168" s="85"/>
      <c r="D168" s="76"/>
      <c r="E168" s="35" t="s">
        <v>5</v>
      </c>
      <c r="F168" s="36">
        <f>SUM(H168:K168)</f>
        <v>0</v>
      </c>
      <c r="G168" s="37"/>
      <c r="H168" s="36">
        <v>0</v>
      </c>
      <c r="I168" s="36">
        <v>0</v>
      </c>
      <c r="J168" s="36">
        <v>0</v>
      </c>
      <c r="K168" s="36">
        <v>0</v>
      </c>
    </row>
    <row r="169" spans="1:11" ht="21" customHeight="1" x14ac:dyDescent="0.25">
      <c r="A169" s="84"/>
      <c r="B169" s="60"/>
      <c r="C169" s="85"/>
      <c r="D169" s="76"/>
      <c r="E169" s="35" t="s">
        <v>6</v>
      </c>
      <c r="F169" s="36">
        <f>SUM(H169:K169)</f>
        <v>0</v>
      </c>
      <c r="G169" s="36"/>
      <c r="H169" s="36">
        <v>0</v>
      </c>
      <c r="I169" s="36">
        <v>0</v>
      </c>
      <c r="J169" s="36">
        <v>0</v>
      </c>
      <c r="K169" s="36">
        <v>0</v>
      </c>
    </row>
    <row r="170" spans="1:11" ht="21" customHeight="1" x14ac:dyDescent="0.25">
      <c r="A170" s="66" t="s">
        <v>19</v>
      </c>
      <c r="B170" s="77" t="s">
        <v>41</v>
      </c>
      <c r="C170" s="50" t="s">
        <v>86</v>
      </c>
      <c r="D170" s="68" t="s">
        <v>13</v>
      </c>
      <c r="E170" s="4" t="s">
        <v>2</v>
      </c>
      <c r="F170" s="21">
        <f t="shared" ref="F170:K170" si="35">SUM(F171:F175)</f>
        <v>100016.54276</v>
      </c>
      <c r="G170" s="22">
        <f t="shared" si="35"/>
        <v>0</v>
      </c>
      <c r="H170" s="21">
        <f t="shared" si="35"/>
        <v>21999.5625</v>
      </c>
      <c r="I170" s="21">
        <f t="shared" si="35"/>
        <v>23634.401999999998</v>
      </c>
      <c r="J170" s="21">
        <f t="shared" si="35"/>
        <v>26669.253130000001</v>
      </c>
      <c r="K170" s="21">
        <f t="shared" si="35"/>
        <v>27713.325130000001</v>
      </c>
    </row>
    <row r="171" spans="1:11" ht="21" customHeight="1" x14ac:dyDescent="0.25">
      <c r="A171" s="66"/>
      <c r="B171" s="77"/>
      <c r="C171" s="51"/>
      <c r="D171" s="68"/>
      <c r="E171" s="4" t="s">
        <v>3</v>
      </c>
      <c r="F171" s="21">
        <f>SUM(G171:K171)</f>
        <v>100016.54276</v>
      </c>
      <c r="G171" s="22"/>
      <c r="H171" s="21">
        <f t="shared" ref="H171:K175" si="36">H177+H183</f>
        <v>21999.5625</v>
      </c>
      <c r="I171" s="21">
        <f t="shared" si="36"/>
        <v>23634.401999999998</v>
      </c>
      <c r="J171" s="21">
        <f t="shared" si="36"/>
        <v>26669.253130000001</v>
      </c>
      <c r="K171" s="21">
        <f t="shared" si="36"/>
        <v>27713.325130000001</v>
      </c>
    </row>
    <row r="172" spans="1:11" ht="21" customHeight="1" x14ac:dyDescent="0.25">
      <c r="A172" s="66"/>
      <c r="B172" s="77"/>
      <c r="C172" s="51"/>
      <c r="D172" s="68"/>
      <c r="E172" s="15" t="s">
        <v>77</v>
      </c>
      <c r="F172" s="21">
        <f>SUM(G172:K172)</f>
        <v>0</v>
      </c>
      <c r="G172" s="22"/>
      <c r="H172" s="21">
        <f t="shared" si="36"/>
        <v>0</v>
      </c>
      <c r="I172" s="21">
        <f t="shared" si="36"/>
        <v>0</v>
      </c>
      <c r="J172" s="21">
        <f t="shared" si="36"/>
        <v>0</v>
      </c>
      <c r="K172" s="21">
        <f t="shared" si="36"/>
        <v>0</v>
      </c>
    </row>
    <row r="173" spans="1:11" ht="21" customHeight="1" x14ac:dyDescent="0.25">
      <c r="A173" s="66"/>
      <c r="B173" s="77"/>
      <c r="C173" s="51"/>
      <c r="D173" s="68"/>
      <c r="E173" s="4" t="s">
        <v>4</v>
      </c>
      <c r="F173" s="21">
        <f>SUM(G173:K173)</f>
        <v>0</v>
      </c>
      <c r="G173" s="22"/>
      <c r="H173" s="21">
        <f t="shared" si="36"/>
        <v>0</v>
      </c>
      <c r="I173" s="21">
        <f t="shared" si="36"/>
        <v>0</v>
      </c>
      <c r="J173" s="21">
        <f t="shared" si="36"/>
        <v>0</v>
      </c>
      <c r="K173" s="21">
        <f t="shared" si="36"/>
        <v>0</v>
      </c>
    </row>
    <row r="174" spans="1:11" ht="21" customHeight="1" x14ac:dyDescent="0.25">
      <c r="A174" s="66"/>
      <c r="B174" s="77"/>
      <c r="C174" s="51"/>
      <c r="D174" s="68"/>
      <c r="E174" s="4" t="s">
        <v>5</v>
      </c>
      <c r="F174" s="21">
        <f>SUM(G174:K174)</f>
        <v>0</v>
      </c>
      <c r="G174" s="22"/>
      <c r="H174" s="21">
        <f t="shared" si="36"/>
        <v>0</v>
      </c>
      <c r="I174" s="21">
        <f t="shared" si="36"/>
        <v>0</v>
      </c>
      <c r="J174" s="21">
        <f t="shared" si="36"/>
        <v>0</v>
      </c>
      <c r="K174" s="21">
        <f t="shared" si="36"/>
        <v>0</v>
      </c>
    </row>
    <row r="175" spans="1:11" ht="21" customHeight="1" x14ac:dyDescent="0.25">
      <c r="A175" s="66"/>
      <c r="B175" s="77"/>
      <c r="C175" s="52"/>
      <c r="D175" s="68"/>
      <c r="E175" s="4" t="s">
        <v>6</v>
      </c>
      <c r="F175" s="21">
        <f>SUM(G175:K175)</f>
        <v>0</v>
      </c>
      <c r="G175" s="22"/>
      <c r="H175" s="21">
        <f t="shared" si="36"/>
        <v>0</v>
      </c>
      <c r="I175" s="21">
        <f t="shared" si="36"/>
        <v>0</v>
      </c>
      <c r="J175" s="21">
        <f t="shared" si="36"/>
        <v>0</v>
      </c>
      <c r="K175" s="21">
        <f t="shared" si="36"/>
        <v>0</v>
      </c>
    </row>
    <row r="176" spans="1:11" ht="22.5" customHeight="1" x14ac:dyDescent="0.25">
      <c r="A176" s="89" t="s">
        <v>79</v>
      </c>
      <c r="B176" s="86" t="s">
        <v>41</v>
      </c>
      <c r="C176" s="78" t="s">
        <v>86</v>
      </c>
      <c r="D176" s="92" t="s">
        <v>13</v>
      </c>
      <c r="E176" s="35" t="s">
        <v>2</v>
      </c>
      <c r="F176" s="36">
        <f t="shared" ref="F176:K176" si="37">SUM(F177:F181)</f>
        <v>96338.218759999989</v>
      </c>
      <c r="G176" s="37">
        <f t="shared" si="37"/>
        <v>0</v>
      </c>
      <c r="H176" s="36">
        <f t="shared" si="37"/>
        <v>19365.3105</v>
      </c>
      <c r="I176" s="36">
        <f t="shared" si="37"/>
        <v>23634.401999999998</v>
      </c>
      <c r="J176" s="36">
        <f t="shared" si="37"/>
        <v>26669.253130000001</v>
      </c>
      <c r="K176" s="36">
        <f t="shared" si="37"/>
        <v>26669.253130000001</v>
      </c>
    </row>
    <row r="177" spans="1:11" ht="22.5" customHeight="1" x14ac:dyDescent="0.25">
      <c r="A177" s="90"/>
      <c r="B177" s="87"/>
      <c r="C177" s="79"/>
      <c r="D177" s="93"/>
      <c r="E177" s="35" t="s">
        <v>3</v>
      </c>
      <c r="F177" s="36">
        <f>SUM(G177:K177)</f>
        <v>96338.218759999989</v>
      </c>
      <c r="G177" s="37"/>
      <c r="H177" s="36">
        <f>11296.3605+5164.128+2904.822</f>
        <v>19365.3105</v>
      </c>
      <c r="I177" s="36">
        <v>23634.401999999998</v>
      </c>
      <c r="J177" s="36">
        <v>26669.253130000001</v>
      </c>
      <c r="K177" s="36">
        <v>26669.253130000001</v>
      </c>
    </row>
    <row r="178" spans="1:11" ht="22.5" customHeight="1" x14ac:dyDescent="0.25">
      <c r="A178" s="90"/>
      <c r="B178" s="87"/>
      <c r="C178" s="79"/>
      <c r="D178" s="93"/>
      <c r="E178" s="38" t="s">
        <v>77</v>
      </c>
      <c r="F178" s="36">
        <f>SUM(G178:K178)</f>
        <v>0</v>
      </c>
      <c r="G178" s="37"/>
      <c r="H178" s="36">
        <v>0</v>
      </c>
      <c r="I178" s="36">
        <v>0</v>
      </c>
      <c r="J178" s="36">
        <v>0</v>
      </c>
      <c r="K178" s="36">
        <v>0</v>
      </c>
    </row>
    <row r="179" spans="1:11" ht="22.5" customHeight="1" x14ac:dyDescent="0.25">
      <c r="A179" s="90"/>
      <c r="B179" s="87"/>
      <c r="C179" s="79"/>
      <c r="D179" s="93"/>
      <c r="E179" s="35" t="s">
        <v>4</v>
      </c>
      <c r="F179" s="36">
        <f>SUM(G179:K179)</f>
        <v>0</v>
      </c>
      <c r="G179" s="37"/>
      <c r="H179" s="36">
        <v>0</v>
      </c>
      <c r="I179" s="36">
        <v>0</v>
      </c>
      <c r="J179" s="36">
        <v>0</v>
      </c>
      <c r="K179" s="36">
        <v>0</v>
      </c>
    </row>
    <row r="180" spans="1:11" ht="22.5" customHeight="1" x14ac:dyDescent="0.25">
      <c r="A180" s="90"/>
      <c r="B180" s="87"/>
      <c r="C180" s="79"/>
      <c r="D180" s="93"/>
      <c r="E180" s="35" t="s">
        <v>5</v>
      </c>
      <c r="F180" s="36">
        <f>SUM(G180:K180)</f>
        <v>0</v>
      </c>
      <c r="G180" s="37"/>
      <c r="H180" s="36">
        <v>0</v>
      </c>
      <c r="I180" s="36">
        <v>0</v>
      </c>
      <c r="J180" s="36">
        <v>0</v>
      </c>
      <c r="K180" s="36">
        <v>0</v>
      </c>
    </row>
    <row r="181" spans="1:11" ht="22.5" customHeight="1" x14ac:dyDescent="0.25">
      <c r="A181" s="91"/>
      <c r="B181" s="88"/>
      <c r="C181" s="80"/>
      <c r="D181" s="94"/>
      <c r="E181" s="35" t="s">
        <v>6</v>
      </c>
      <c r="F181" s="36">
        <f>SUM(G181:K181)</f>
        <v>0</v>
      </c>
      <c r="G181" s="37"/>
      <c r="H181" s="36">
        <v>0</v>
      </c>
      <c r="I181" s="36">
        <v>0</v>
      </c>
      <c r="J181" s="36">
        <v>0</v>
      </c>
      <c r="K181" s="36">
        <v>0</v>
      </c>
    </row>
    <row r="182" spans="1:11" ht="22.5" customHeight="1" x14ac:dyDescent="0.25">
      <c r="A182" s="89" t="s">
        <v>109</v>
      </c>
      <c r="B182" s="86" t="s">
        <v>80</v>
      </c>
      <c r="C182" s="78" t="s">
        <v>111</v>
      </c>
      <c r="D182" s="92" t="s">
        <v>13</v>
      </c>
      <c r="E182" s="35" t="s">
        <v>2</v>
      </c>
      <c r="F182" s="36">
        <f t="shared" ref="F182:K182" si="38">SUM(F183:F187)</f>
        <v>3678.3239999999996</v>
      </c>
      <c r="G182" s="37">
        <f t="shared" si="38"/>
        <v>0</v>
      </c>
      <c r="H182" s="36">
        <f t="shared" si="38"/>
        <v>2634.252</v>
      </c>
      <c r="I182" s="36">
        <f t="shared" si="38"/>
        <v>0</v>
      </c>
      <c r="J182" s="36">
        <f t="shared" si="38"/>
        <v>0</v>
      </c>
      <c r="K182" s="36">
        <f t="shared" si="38"/>
        <v>1044.0719999999999</v>
      </c>
    </row>
    <row r="183" spans="1:11" ht="22.5" customHeight="1" x14ac:dyDescent="0.25">
      <c r="A183" s="90"/>
      <c r="B183" s="87"/>
      <c r="C183" s="79"/>
      <c r="D183" s="93"/>
      <c r="E183" s="35" t="s">
        <v>3</v>
      </c>
      <c r="F183" s="36">
        <f>SUM(G183:K183)</f>
        <v>3678.3239999999996</v>
      </c>
      <c r="G183" s="37"/>
      <c r="H183" s="36">
        <v>2634.252</v>
      </c>
      <c r="I183" s="36">
        <v>0</v>
      </c>
      <c r="J183" s="36">
        <v>0</v>
      </c>
      <c r="K183" s="36">
        <v>1044.0719999999999</v>
      </c>
    </row>
    <row r="184" spans="1:11" ht="22.5" customHeight="1" x14ac:dyDescent="0.25">
      <c r="A184" s="90"/>
      <c r="B184" s="87"/>
      <c r="C184" s="79"/>
      <c r="D184" s="93"/>
      <c r="E184" s="38" t="s">
        <v>77</v>
      </c>
      <c r="F184" s="36">
        <f>SUM(G184:K184)</f>
        <v>0</v>
      </c>
      <c r="G184" s="37"/>
      <c r="H184" s="36">
        <v>0</v>
      </c>
      <c r="I184" s="36">
        <v>0</v>
      </c>
      <c r="J184" s="36">
        <v>0</v>
      </c>
      <c r="K184" s="36">
        <v>0</v>
      </c>
    </row>
    <row r="185" spans="1:11" ht="22.5" customHeight="1" x14ac:dyDescent="0.25">
      <c r="A185" s="90"/>
      <c r="B185" s="87"/>
      <c r="C185" s="79"/>
      <c r="D185" s="93"/>
      <c r="E185" s="35" t="s">
        <v>4</v>
      </c>
      <c r="F185" s="36">
        <f>SUM(G185:K185)</f>
        <v>0</v>
      </c>
      <c r="G185" s="37"/>
      <c r="H185" s="36">
        <v>0</v>
      </c>
      <c r="I185" s="36">
        <v>0</v>
      </c>
      <c r="J185" s="36">
        <v>0</v>
      </c>
      <c r="K185" s="36">
        <v>0</v>
      </c>
    </row>
    <row r="186" spans="1:11" ht="22.5" customHeight="1" x14ac:dyDescent="0.25">
      <c r="A186" s="90"/>
      <c r="B186" s="87"/>
      <c r="C186" s="79"/>
      <c r="D186" s="93"/>
      <c r="E186" s="35" t="s">
        <v>5</v>
      </c>
      <c r="F186" s="36">
        <f>SUM(G186:K186)</f>
        <v>0</v>
      </c>
      <c r="G186" s="37"/>
      <c r="H186" s="36">
        <v>0</v>
      </c>
      <c r="I186" s="36">
        <v>0</v>
      </c>
      <c r="J186" s="36">
        <v>0</v>
      </c>
      <c r="K186" s="36">
        <v>0</v>
      </c>
    </row>
    <row r="187" spans="1:11" ht="22.5" customHeight="1" x14ac:dyDescent="0.25">
      <c r="A187" s="91"/>
      <c r="B187" s="88"/>
      <c r="C187" s="80"/>
      <c r="D187" s="94"/>
      <c r="E187" s="35" t="s">
        <v>6</v>
      </c>
      <c r="F187" s="36">
        <f>SUM(G187:K187)</f>
        <v>0</v>
      </c>
      <c r="G187" s="37"/>
      <c r="H187" s="36">
        <v>0</v>
      </c>
      <c r="I187" s="36">
        <v>0</v>
      </c>
      <c r="J187" s="36">
        <v>0</v>
      </c>
      <c r="K187" s="36">
        <v>0</v>
      </c>
    </row>
    <row r="188" spans="1:11" ht="22.5" customHeight="1" x14ac:dyDescent="0.25">
      <c r="A188" s="110">
        <v>7</v>
      </c>
      <c r="B188" s="104" t="s">
        <v>90</v>
      </c>
      <c r="C188" s="47" t="s">
        <v>86</v>
      </c>
      <c r="D188" s="63" t="s">
        <v>114</v>
      </c>
      <c r="E188" s="4" t="s">
        <v>2</v>
      </c>
      <c r="F188" s="23">
        <f t="shared" ref="F188:K188" si="39">SUM(F189:F193)</f>
        <v>59341.755429999997</v>
      </c>
      <c r="G188" s="23">
        <f t="shared" si="39"/>
        <v>0</v>
      </c>
      <c r="H188" s="23">
        <f t="shared" si="39"/>
        <v>5586.5916699999998</v>
      </c>
      <c r="I188" s="23">
        <f t="shared" si="39"/>
        <v>27006.709159999999</v>
      </c>
      <c r="J188" s="23">
        <f t="shared" si="39"/>
        <v>13374.227299999999</v>
      </c>
      <c r="K188" s="23">
        <f t="shared" si="39"/>
        <v>13374.227299999999</v>
      </c>
    </row>
    <row r="189" spans="1:11" ht="22.5" customHeight="1" x14ac:dyDescent="0.25">
      <c r="A189" s="111"/>
      <c r="B189" s="105"/>
      <c r="C189" s="48"/>
      <c r="D189" s="64"/>
      <c r="E189" s="5" t="s">
        <v>3</v>
      </c>
      <c r="F189" s="23">
        <f>SUM(H189:K189)</f>
        <v>0</v>
      </c>
      <c r="G189" s="23"/>
      <c r="H189" s="23">
        <v>0</v>
      </c>
      <c r="I189" s="23">
        <v>0</v>
      </c>
      <c r="J189" s="23">
        <v>0</v>
      </c>
      <c r="K189" s="23">
        <v>0</v>
      </c>
    </row>
    <row r="190" spans="1:11" ht="22.5" customHeight="1" x14ac:dyDescent="0.25">
      <c r="A190" s="111"/>
      <c r="B190" s="105"/>
      <c r="C190" s="48"/>
      <c r="D190" s="64"/>
      <c r="E190" s="14" t="s">
        <v>76</v>
      </c>
      <c r="F190" s="23">
        <f>SUM(H190:K190)</f>
        <v>0</v>
      </c>
      <c r="G190" s="23"/>
      <c r="H190" s="23">
        <v>0</v>
      </c>
      <c r="I190" s="23">
        <v>0</v>
      </c>
      <c r="J190" s="23">
        <v>0</v>
      </c>
      <c r="K190" s="23">
        <v>0</v>
      </c>
    </row>
    <row r="191" spans="1:11" ht="22.5" customHeight="1" x14ac:dyDescent="0.25">
      <c r="A191" s="111"/>
      <c r="B191" s="105"/>
      <c r="C191" s="48"/>
      <c r="D191" s="64"/>
      <c r="E191" s="5" t="s">
        <v>4</v>
      </c>
      <c r="F191" s="23">
        <f>SUM(H191:K191)</f>
        <v>38116.547789999997</v>
      </c>
      <c r="G191" s="23"/>
      <c r="H191" s="23">
        <v>0</v>
      </c>
      <c r="I191" s="23">
        <f>12705.51593</f>
        <v>12705.51593</v>
      </c>
      <c r="J191" s="23">
        <f>12705.51593</f>
        <v>12705.51593</v>
      </c>
      <c r="K191" s="23">
        <f>12705.51593</f>
        <v>12705.51593</v>
      </c>
    </row>
    <row r="192" spans="1:11" ht="22.5" customHeight="1" x14ac:dyDescent="0.25">
      <c r="A192" s="111"/>
      <c r="B192" s="105"/>
      <c r="C192" s="48"/>
      <c r="D192" s="64"/>
      <c r="E192" s="5" t="s">
        <v>5</v>
      </c>
      <c r="F192" s="23">
        <f>SUM(H192:K192)</f>
        <v>21225.207640000001</v>
      </c>
      <c r="G192" s="23"/>
      <c r="H192" s="23">
        <v>5586.5916699999998</v>
      </c>
      <c r="I192" s="23">
        <f>668.71137+13632.48186</f>
        <v>14301.193230000001</v>
      </c>
      <c r="J192" s="23">
        <f>668.71137</f>
        <v>668.71136999999999</v>
      </c>
      <c r="K192" s="23">
        <f>668.71137</f>
        <v>668.71136999999999</v>
      </c>
    </row>
    <row r="193" spans="1:11" ht="22.5" customHeight="1" x14ac:dyDescent="0.25">
      <c r="A193" s="112"/>
      <c r="B193" s="106"/>
      <c r="C193" s="49"/>
      <c r="D193" s="65"/>
      <c r="E193" s="5" t="s">
        <v>6</v>
      </c>
      <c r="F193" s="23">
        <f>SUM(H193:K193)</f>
        <v>0</v>
      </c>
      <c r="G193" s="23"/>
      <c r="H193" s="23">
        <v>0</v>
      </c>
      <c r="I193" s="23">
        <v>0</v>
      </c>
      <c r="J193" s="23">
        <v>0</v>
      </c>
      <c r="K193" s="23">
        <v>0</v>
      </c>
    </row>
    <row r="194" spans="1:11" ht="22.5" customHeight="1" x14ac:dyDescent="0.25">
      <c r="A194" s="40" t="s">
        <v>99</v>
      </c>
      <c r="B194" s="77" t="s">
        <v>53</v>
      </c>
      <c r="C194" s="47"/>
      <c r="D194" s="103" t="s">
        <v>13</v>
      </c>
      <c r="E194" s="4" t="s">
        <v>2</v>
      </c>
      <c r="F194" s="21">
        <f t="shared" ref="F194:K194" si="40">SUM(F195:F199)</f>
        <v>0</v>
      </c>
      <c r="G194" s="21">
        <f t="shared" si="40"/>
        <v>0</v>
      </c>
      <c r="H194" s="21">
        <f t="shared" si="40"/>
        <v>0</v>
      </c>
      <c r="I194" s="21">
        <f t="shared" si="40"/>
        <v>0</v>
      </c>
      <c r="J194" s="21">
        <f t="shared" si="40"/>
        <v>0</v>
      </c>
      <c r="K194" s="21">
        <f t="shared" si="40"/>
        <v>0</v>
      </c>
    </row>
    <row r="195" spans="1:11" ht="22.5" customHeight="1" x14ac:dyDescent="0.25">
      <c r="A195" s="40"/>
      <c r="B195" s="77"/>
      <c r="C195" s="48"/>
      <c r="D195" s="103"/>
      <c r="E195" s="5" t="s">
        <v>3</v>
      </c>
      <c r="F195" s="21">
        <f>SUM(H195:K195)</f>
        <v>0</v>
      </c>
      <c r="G195" s="22"/>
      <c r="H195" s="21">
        <f t="shared" ref="H195:K196" si="41">H225</f>
        <v>0</v>
      </c>
      <c r="I195" s="21">
        <f t="shared" si="41"/>
        <v>0</v>
      </c>
      <c r="J195" s="21">
        <f>J225</f>
        <v>0</v>
      </c>
      <c r="K195" s="21">
        <f t="shared" si="41"/>
        <v>0</v>
      </c>
    </row>
    <row r="196" spans="1:11" ht="22.5" customHeight="1" x14ac:dyDescent="0.25">
      <c r="A196" s="40"/>
      <c r="B196" s="77"/>
      <c r="C196" s="48"/>
      <c r="D196" s="103"/>
      <c r="E196" s="14" t="s">
        <v>76</v>
      </c>
      <c r="F196" s="21">
        <f>SUM(H196:K196)</f>
        <v>0</v>
      </c>
      <c r="G196" s="22"/>
      <c r="H196" s="21">
        <f t="shared" si="41"/>
        <v>0</v>
      </c>
      <c r="I196" s="21">
        <f t="shared" si="41"/>
        <v>0</v>
      </c>
      <c r="J196" s="21">
        <f>J226</f>
        <v>0</v>
      </c>
      <c r="K196" s="21">
        <f t="shared" si="41"/>
        <v>0</v>
      </c>
    </row>
    <row r="197" spans="1:11" ht="22.5" customHeight="1" x14ac:dyDescent="0.25">
      <c r="A197" s="40"/>
      <c r="B197" s="77"/>
      <c r="C197" s="48"/>
      <c r="D197" s="103"/>
      <c r="E197" s="5" t="s">
        <v>4</v>
      </c>
      <c r="F197" s="21">
        <f>SUM(H197:K197)</f>
        <v>0</v>
      </c>
      <c r="G197" s="22"/>
      <c r="H197" s="21">
        <f t="shared" ref="H197:K199" si="42">H227</f>
        <v>0</v>
      </c>
      <c r="I197" s="21">
        <f t="shared" si="42"/>
        <v>0</v>
      </c>
      <c r="J197" s="21">
        <f>J227</f>
        <v>0</v>
      </c>
      <c r="K197" s="21">
        <f t="shared" si="42"/>
        <v>0</v>
      </c>
    </row>
    <row r="198" spans="1:11" ht="22.5" customHeight="1" x14ac:dyDescent="0.25">
      <c r="A198" s="40"/>
      <c r="B198" s="77"/>
      <c r="C198" s="48"/>
      <c r="D198" s="103"/>
      <c r="E198" s="5" t="s">
        <v>5</v>
      </c>
      <c r="F198" s="21">
        <f>SUM(H198:K198)</f>
        <v>0</v>
      </c>
      <c r="G198" s="22"/>
      <c r="H198" s="21">
        <f t="shared" si="42"/>
        <v>0</v>
      </c>
      <c r="I198" s="21">
        <f t="shared" si="42"/>
        <v>0</v>
      </c>
      <c r="J198" s="21">
        <f>J228</f>
        <v>0</v>
      </c>
      <c r="K198" s="21">
        <f t="shared" si="42"/>
        <v>0</v>
      </c>
    </row>
    <row r="199" spans="1:11" ht="22.5" customHeight="1" x14ac:dyDescent="0.25">
      <c r="A199" s="40"/>
      <c r="B199" s="77"/>
      <c r="C199" s="49"/>
      <c r="D199" s="103"/>
      <c r="E199" s="5" t="s">
        <v>6</v>
      </c>
      <c r="F199" s="21">
        <f>SUM(H199:K199)</f>
        <v>0</v>
      </c>
      <c r="G199" s="22"/>
      <c r="H199" s="21">
        <f t="shared" si="42"/>
        <v>0</v>
      </c>
      <c r="I199" s="21">
        <f t="shared" si="42"/>
        <v>0</v>
      </c>
      <c r="J199" s="21">
        <f>J229</f>
        <v>0</v>
      </c>
      <c r="K199" s="21">
        <f t="shared" si="42"/>
        <v>0</v>
      </c>
    </row>
    <row r="200" spans="1:11" ht="22.5" customHeight="1" x14ac:dyDescent="0.25">
      <c r="A200" s="40" t="s">
        <v>100</v>
      </c>
      <c r="B200" s="56" t="s">
        <v>52</v>
      </c>
      <c r="C200" s="47"/>
      <c r="D200" s="50" t="s">
        <v>74</v>
      </c>
      <c r="E200" s="5" t="s">
        <v>2</v>
      </c>
      <c r="F200" s="21">
        <f t="shared" ref="F200:K200" si="43">SUM(F201:F205)</f>
        <v>0</v>
      </c>
      <c r="G200" s="21">
        <f t="shared" si="43"/>
        <v>0</v>
      </c>
      <c r="H200" s="21">
        <f t="shared" si="43"/>
        <v>0</v>
      </c>
      <c r="I200" s="21">
        <f t="shared" si="43"/>
        <v>0</v>
      </c>
      <c r="J200" s="21">
        <f t="shared" si="43"/>
        <v>0</v>
      </c>
      <c r="K200" s="21">
        <f t="shared" si="43"/>
        <v>0</v>
      </c>
    </row>
    <row r="201" spans="1:11" ht="22.5" customHeight="1" x14ac:dyDescent="0.25">
      <c r="A201" s="40"/>
      <c r="B201" s="57"/>
      <c r="C201" s="48"/>
      <c r="D201" s="51"/>
      <c r="E201" s="5" t="s">
        <v>3</v>
      </c>
      <c r="F201" s="23">
        <f>SUM(H201:K201)</f>
        <v>0</v>
      </c>
      <c r="G201" s="24"/>
      <c r="H201" s="23">
        <f t="shared" ref="H201:K202" si="44">H207+H213+H219</f>
        <v>0</v>
      </c>
      <c r="I201" s="23">
        <f t="shared" si="44"/>
        <v>0</v>
      </c>
      <c r="J201" s="23">
        <f>J207+J213+J219</f>
        <v>0</v>
      </c>
      <c r="K201" s="23">
        <f t="shared" si="44"/>
        <v>0</v>
      </c>
    </row>
    <row r="202" spans="1:11" ht="22.5" customHeight="1" x14ac:dyDescent="0.25">
      <c r="A202" s="40"/>
      <c r="B202" s="57"/>
      <c r="C202" s="48"/>
      <c r="D202" s="51"/>
      <c r="E202" s="14" t="s">
        <v>76</v>
      </c>
      <c r="F202" s="23">
        <f>SUM(H202:K202)</f>
        <v>0</v>
      </c>
      <c r="G202" s="24"/>
      <c r="H202" s="23">
        <f t="shared" si="44"/>
        <v>0</v>
      </c>
      <c r="I202" s="23">
        <f t="shared" si="44"/>
        <v>0</v>
      </c>
      <c r="J202" s="23">
        <f>J208+J214+J220</f>
        <v>0</v>
      </c>
      <c r="K202" s="23">
        <f t="shared" si="44"/>
        <v>0</v>
      </c>
    </row>
    <row r="203" spans="1:11" ht="22.5" customHeight="1" x14ac:dyDescent="0.25">
      <c r="A203" s="40"/>
      <c r="B203" s="57"/>
      <c r="C203" s="48"/>
      <c r="D203" s="51"/>
      <c r="E203" s="5" t="s">
        <v>4</v>
      </c>
      <c r="F203" s="23">
        <f>SUM(H203:K203)</f>
        <v>0</v>
      </c>
      <c r="G203" s="24"/>
      <c r="H203" s="23">
        <f t="shared" ref="H203:K205" si="45">H209+H215+H221</f>
        <v>0</v>
      </c>
      <c r="I203" s="23">
        <f t="shared" si="45"/>
        <v>0</v>
      </c>
      <c r="J203" s="23">
        <f>J209+J215+J221</f>
        <v>0</v>
      </c>
      <c r="K203" s="23">
        <f t="shared" si="45"/>
        <v>0</v>
      </c>
    </row>
    <row r="204" spans="1:11" ht="22.5" customHeight="1" x14ac:dyDescent="0.25">
      <c r="A204" s="40"/>
      <c r="B204" s="57"/>
      <c r="C204" s="48"/>
      <c r="D204" s="51"/>
      <c r="E204" s="5" t="s">
        <v>5</v>
      </c>
      <c r="F204" s="23">
        <f>SUM(H204:K204)</f>
        <v>0</v>
      </c>
      <c r="G204" s="24"/>
      <c r="H204" s="23">
        <f t="shared" si="45"/>
        <v>0</v>
      </c>
      <c r="I204" s="23">
        <f t="shared" si="45"/>
        <v>0</v>
      </c>
      <c r="J204" s="23">
        <f>J210+J216+J222</f>
        <v>0</v>
      </c>
      <c r="K204" s="23">
        <f t="shared" si="45"/>
        <v>0</v>
      </c>
    </row>
    <row r="205" spans="1:11" ht="22.5" customHeight="1" x14ac:dyDescent="0.25">
      <c r="A205" s="40"/>
      <c r="B205" s="58"/>
      <c r="C205" s="49"/>
      <c r="D205" s="52"/>
      <c r="E205" s="7" t="s">
        <v>6</v>
      </c>
      <c r="F205" s="23">
        <f>SUM(H205:K205)</f>
        <v>0</v>
      </c>
      <c r="G205" s="24"/>
      <c r="H205" s="23">
        <f t="shared" si="45"/>
        <v>0</v>
      </c>
      <c r="I205" s="23">
        <f t="shared" si="45"/>
        <v>0</v>
      </c>
      <c r="J205" s="23">
        <f>J211+J217+J223</f>
        <v>0</v>
      </c>
      <c r="K205" s="23">
        <f t="shared" si="45"/>
        <v>0</v>
      </c>
    </row>
    <row r="206" spans="1:11" ht="22.5" customHeight="1" x14ac:dyDescent="0.25">
      <c r="A206" s="40" t="s">
        <v>101</v>
      </c>
      <c r="B206" s="41" t="s">
        <v>47</v>
      </c>
      <c r="C206" s="47"/>
      <c r="D206" s="47" t="s">
        <v>46</v>
      </c>
      <c r="E206" s="5" t="s">
        <v>2</v>
      </c>
      <c r="F206" s="23">
        <f t="shared" ref="F206:K206" si="46">SUM(F207:F211)</f>
        <v>0</v>
      </c>
      <c r="G206" s="23">
        <f t="shared" si="46"/>
        <v>0</v>
      </c>
      <c r="H206" s="23">
        <f t="shared" si="46"/>
        <v>0</v>
      </c>
      <c r="I206" s="23">
        <f t="shared" si="46"/>
        <v>0</v>
      </c>
      <c r="J206" s="23">
        <f t="shared" si="46"/>
        <v>0</v>
      </c>
      <c r="K206" s="23">
        <f t="shared" si="46"/>
        <v>0</v>
      </c>
    </row>
    <row r="207" spans="1:11" ht="22.5" customHeight="1" x14ac:dyDescent="0.25">
      <c r="A207" s="40"/>
      <c r="B207" s="42"/>
      <c r="C207" s="48"/>
      <c r="D207" s="48"/>
      <c r="E207" s="5" t="s">
        <v>3</v>
      </c>
      <c r="F207" s="23">
        <f>SUM(H207:K207)</f>
        <v>0</v>
      </c>
      <c r="G207" s="24"/>
      <c r="H207" s="23">
        <v>0</v>
      </c>
      <c r="I207" s="23">
        <v>0</v>
      </c>
      <c r="J207" s="23">
        <v>0</v>
      </c>
      <c r="K207" s="23">
        <v>0</v>
      </c>
    </row>
    <row r="208" spans="1:11" ht="22.5" customHeight="1" x14ac:dyDescent="0.25">
      <c r="A208" s="40"/>
      <c r="B208" s="42"/>
      <c r="C208" s="48"/>
      <c r="D208" s="48"/>
      <c r="E208" s="14" t="s">
        <v>76</v>
      </c>
      <c r="F208" s="23">
        <f>SUM(H208:K208)</f>
        <v>0</v>
      </c>
      <c r="G208" s="24"/>
      <c r="H208" s="23">
        <v>0</v>
      </c>
      <c r="I208" s="23">
        <v>0</v>
      </c>
      <c r="J208" s="23">
        <v>0</v>
      </c>
      <c r="K208" s="23">
        <v>0</v>
      </c>
    </row>
    <row r="209" spans="1:11" ht="22.5" customHeight="1" x14ac:dyDescent="0.25">
      <c r="A209" s="40"/>
      <c r="B209" s="42"/>
      <c r="C209" s="48"/>
      <c r="D209" s="48"/>
      <c r="E209" s="5" t="s">
        <v>4</v>
      </c>
      <c r="F209" s="23">
        <f>SUM(H209:K209)</f>
        <v>0</v>
      </c>
      <c r="G209" s="24"/>
      <c r="H209" s="23">
        <v>0</v>
      </c>
      <c r="I209" s="23">
        <v>0</v>
      </c>
      <c r="J209" s="23">
        <v>0</v>
      </c>
      <c r="K209" s="23">
        <v>0</v>
      </c>
    </row>
    <row r="210" spans="1:11" ht="22.5" customHeight="1" x14ac:dyDescent="0.25">
      <c r="A210" s="40"/>
      <c r="B210" s="42"/>
      <c r="C210" s="48"/>
      <c r="D210" s="48"/>
      <c r="E210" s="5" t="s">
        <v>5</v>
      </c>
      <c r="F210" s="23">
        <f>SUM(H210:K210)</f>
        <v>0</v>
      </c>
      <c r="G210" s="24"/>
      <c r="H210" s="23">
        <v>0</v>
      </c>
      <c r="I210" s="23">
        <v>0</v>
      </c>
      <c r="J210" s="23">
        <v>0</v>
      </c>
      <c r="K210" s="23">
        <v>0</v>
      </c>
    </row>
    <row r="211" spans="1:11" ht="22.5" customHeight="1" x14ac:dyDescent="0.25">
      <c r="A211" s="40"/>
      <c r="B211" s="43"/>
      <c r="C211" s="49"/>
      <c r="D211" s="49"/>
      <c r="E211" s="7" t="s">
        <v>6</v>
      </c>
      <c r="F211" s="23">
        <f>SUM(H211:K211)</f>
        <v>0</v>
      </c>
      <c r="G211" s="24"/>
      <c r="H211" s="23">
        <v>0</v>
      </c>
      <c r="I211" s="23">
        <v>0</v>
      </c>
      <c r="J211" s="23">
        <v>0</v>
      </c>
      <c r="K211" s="23">
        <v>0</v>
      </c>
    </row>
    <row r="212" spans="1:11" ht="22.5" customHeight="1" x14ac:dyDescent="0.25">
      <c r="A212" s="40" t="s">
        <v>102</v>
      </c>
      <c r="B212" s="41" t="s">
        <v>48</v>
      </c>
      <c r="C212" s="47"/>
      <c r="D212" s="47" t="s">
        <v>46</v>
      </c>
      <c r="E212" s="5" t="s">
        <v>2</v>
      </c>
      <c r="F212" s="23">
        <f t="shared" ref="F212:K212" si="47">SUM(F213:F217)</f>
        <v>0</v>
      </c>
      <c r="G212" s="23">
        <f t="shared" si="47"/>
        <v>0</v>
      </c>
      <c r="H212" s="23">
        <f t="shared" si="47"/>
        <v>0</v>
      </c>
      <c r="I212" s="23">
        <f t="shared" si="47"/>
        <v>0</v>
      </c>
      <c r="J212" s="23">
        <f t="shared" si="47"/>
        <v>0</v>
      </c>
      <c r="K212" s="23">
        <f t="shared" si="47"/>
        <v>0</v>
      </c>
    </row>
    <row r="213" spans="1:11" ht="22.5" customHeight="1" x14ac:dyDescent="0.25">
      <c r="A213" s="40"/>
      <c r="B213" s="42"/>
      <c r="C213" s="48"/>
      <c r="D213" s="48"/>
      <c r="E213" s="5" t="s">
        <v>3</v>
      </c>
      <c r="F213" s="23">
        <f>SUM(H213:K213)</f>
        <v>0</v>
      </c>
      <c r="G213" s="24"/>
      <c r="H213" s="23">
        <v>0</v>
      </c>
      <c r="I213" s="23">
        <v>0</v>
      </c>
      <c r="J213" s="23">
        <v>0</v>
      </c>
      <c r="K213" s="23">
        <v>0</v>
      </c>
    </row>
    <row r="214" spans="1:11" ht="22.5" customHeight="1" x14ac:dyDescent="0.25">
      <c r="A214" s="40"/>
      <c r="B214" s="42"/>
      <c r="C214" s="48"/>
      <c r="D214" s="48"/>
      <c r="E214" s="14" t="s">
        <v>76</v>
      </c>
      <c r="F214" s="23">
        <f>SUM(H214:K214)</f>
        <v>0</v>
      </c>
      <c r="G214" s="24"/>
      <c r="H214" s="23">
        <v>0</v>
      </c>
      <c r="I214" s="23">
        <v>0</v>
      </c>
      <c r="J214" s="23">
        <v>0</v>
      </c>
      <c r="K214" s="23">
        <v>0</v>
      </c>
    </row>
    <row r="215" spans="1:11" ht="22.5" customHeight="1" x14ac:dyDescent="0.25">
      <c r="A215" s="40"/>
      <c r="B215" s="42"/>
      <c r="C215" s="48"/>
      <c r="D215" s="48"/>
      <c r="E215" s="5" t="s">
        <v>4</v>
      </c>
      <c r="F215" s="23">
        <f>SUM(H215:K215)</f>
        <v>0</v>
      </c>
      <c r="G215" s="24"/>
      <c r="H215" s="23">
        <v>0</v>
      </c>
      <c r="I215" s="23">
        <v>0</v>
      </c>
      <c r="J215" s="23">
        <v>0</v>
      </c>
      <c r="K215" s="23">
        <v>0</v>
      </c>
    </row>
    <row r="216" spans="1:11" ht="22.5" customHeight="1" x14ac:dyDescent="0.25">
      <c r="A216" s="40"/>
      <c r="B216" s="42"/>
      <c r="C216" s="48"/>
      <c r="D216" s="48"/>
      <c r="E216" s="5" t="s">
        <v>5</v>
      </c>
      <c r="F216" s="23">
        <f>SUM(H216:K216)</f>
        <v>0</v>
      </c>
      <c r="G216" s="24"/>
      <c r="H216" s="23">
        <v>0</v>
      </c>
      <c r="I216" s="23">
        <v>0</v>
      </c>
      <c r="J216" s="23">
        <v>0</v>
      </c>
      <c r="K216" s="23">
        <v>0</v>
      </c>
    </row>
    <row r="217" spans="1:11" ht="22.5" customHeight="1" x14ac:dyDescent="0.25">
      <c r="A217" s="40"/>
      <c r="B217" s="43"/>
      <c r="C217" s="49"/>
      <c r="D217" s="49"/>
      <c r="E217" s="7" t="s">
        <v>6</v>
      </c>
      <c r="F217" s="23">
        <f>SUM(H217:K217)</f>
        <v>0</v>
      </c>
      <c r="G217" s="24"/>
      <c r="H217" s="23">
        <v>0</v>
      </c>
      <c r="I217" s="23">
        <v>0</v>
      </c>
      <c r="J217" s="23">
        <v>0</v>
      </c>
      <c r="K217" s="23">
        <v>0</v>
      </c>
    </row>
    <row r="218" spans="1:11" ht="22.5" customHeight="1" x14ac:dyDescent="0.25">
      <c r="A218" s="40" t="s">
        <v>103</v>
      </c>
      <c r="B218" s="41" t="s">
        <v>49</v>
      </c>
      <c r="C218" s="47"/>
      <c r="D218" s="47" t="s">
        <v>50</v>
      </c>
      <c r="E218" s="5" t="s">
        <v>2</v>
      </c>
      <c r="F218" s="23">
        <f t="shared" ref="F218:K218" si="48">SUM(F219:F223)</f>
        <v>0</v>
      </c>
      <c r="G218" s="23">
        <f t="shared" si="48"/>
        <v>0</v>
      </c>
      <c r="H218" s="23">
        <f t="shared" si="48"/>
        <v>0</v>
      </c>
      <c r="I218" s="23">
        <f t="shared" si="48"/>
        <v>0</v>
      </c>
      <c r="J218" s="23">
        <f t="shared" si="48"/>
        <v>0</v>
      </c>
      <c r="K218" s="23">
        <f t="shared" si="48"/>
        <v>0</v>
      </c>
    </row>
    <row r="219" spans="1:11" ht="22.5" customHeight="1" x14ac:dyDescent="0.25">
      <c r="A219" s="40"/>
      <c r="B219" s="42"/>
      <c r="C219" s="48"/>
      <c r="D219" s="48"/>
      <c r="E219" s="5" t="s">
        <v>3</v>
      </c>
      <c r="F219" s="23">
        <f>SUM(H219:K219)</f>
        <v>0</v>
      </c>
      <c r="G219" s="24"/>
      <c r="H219" s="23">
        <v>0</v>
      </c>
      <c r="I219" s="23">
        <v>0</v>
      </c>
      <c r="J219" s="23">
        <v>0</v>
      </c>
      <c r="K219" s="23">
        <v>0</v>
      </c>
    </row>
    <row r="220" spans="1:11" ht="22.5" customHeight="1" x14ac:dyDescent="0.25">
      <c r="A220" s="40"/>
      <c r="B220" s="42"/>
      <c r="C220" s="48"/>
      <c r="D220" s="48"/>
      <c r="E220" s="14" t="s">
        <v>76</v>
      </c>
      <c r="F220" s="23">
        <f>SUM(H220:K220)</f>
        <v>0</v>
      </c>
      <c r="G220" s="24"/>
      <c r="H220" s="23">
        <v>0</v>
      </c>
      <c r="I220" s="23">
        <v>0</v>
      </c>
      <c r="J220" s="23">
        <v>0</v>
      </c>
      <c r="K220" s="23">
        <v>0</v>
      </c>
    </row>
    <row r="221" spans="1:11" ht="22.5" customHeight="1" x14ac:dyDescent="0.25">
      <c r="A221" s="40"/>
      <c r="B221" s="42"/>
      <c r="C221" s="48"/>
      <c r="D221" s="48"/>
      <c r="E221" s="5" t="s">
        <v>4</v>
      </c>
      <c r="F221" s="23">
        <f>SUM(H221:K221)</f>
        <v>0</v>
      </c>
      <c r="G221" s="24"/>
      <c r="H221" s="23">
        <v>0</v>
      </c>
      <c r="I221" s="23">
        <v>0</v>
      </c>
      <c r="J221" s="23">
        <v>0</v>
      </c>
      <c r="K221" s="23">
        <v>0</v>
      </c>
    </row>
    <row r="222" spans="1:11" ht="22.5" customHeight="1" x14ac:dyDescent="0.25">
      <c r="A222" s="40"/>
      <c r="B222" s="42"/>
      <c r="C222" s="48"/>
      <c r="D222" s="48"/>
      <c r="E222" s="5" t="s">
        <v>5</v>
      </c>
      <c r="F222" s="23">
        <f>SUM(H222:K222)</f>
        <v>0</v>
      </c>
      <c r="G222" s="24"/>
      <c r="H222" s="23">
        <v>0</v>
      </c>
      <c r="I222" s="23">
        <v>0</v>
      </c>
      <c r="J222" s="23">
        <v>0</v>
      </c>
      <c r="K222" s="23">
        <v>0</v>
      </c>
    </row>
    <row r="223" spans="1:11" ht="22.5" customHeight="1" x14ac:dyDescent="0.25">
      <c r="A223" s="40"/>
      <c r="B223" s="43"/>
      <c r="C223" s="49"/>
      <c r="D223" s="49"/>
      <c r="E223" s="7" t="s">
        <v>6</v>
      </c>
      <c r="F223" s="23">
        <f>SUM(H223:K223)</f>
        <v>0</v>
      </c>
      <c r="G223" s="24"/>
      <c r="H223" s="23">
        <v>0</v>
      </c>
      <c r="I223" s="23">
        <v>0</v>
      </c>
      <c r="J223" s="23">
        <v>0</v>
      </c>
      <c r="K223" s="23">
        <v>0</v>
      </c>
    </row>
    <row r="224" spans="1:11" ht="22.5" customHeight="1" x14ac:dyDescent="0.25">
      <c r="A224" s="40" t="s">
        <v>104</v>
      </c>
      <c r="B224" s="53" t="s">
        <v>71</v>
      </c>
      <c r="C224" s="47"/>
      <c r="D224" s="50" t="s">
        <v>75</v>
      </c>
      <c r="E224" s="5" t="s">
        <v>2</v>
      </c>
      <c r="F224" s="23">
        <f t="shared" ref="F224:K224" si="49">SUM(F225:F229)</f>
        <v>0</v>
      </c>
      <c r="G224" s="23">
        <f t="shared" si="49"/>
        <v>0</v>
      </c>
      <c r="H224" s="23">
        <f t="shared" si="49"/>
        <v>0</v>
      </c>
      <c r="I224" s="23">
        <f t="shared" si="49"/>
        <v>0</v>
      </c>
      <c r="J224" s="23">
        <f t="shared" si="49"/>
        <v>0</v>
      </c>
      <c r="K224" s="23">
        <f t="shared" si="49"/>
        <v>0</v>
      </c>
    </row>
    <row r="225" spans="1:11" ht="22.5" customHeight="1" x14ac:dyDescent="0.25">
      <c r="A225" s="40"/>
      <c r="B225" s="54"/>
      <c r="C225" s="48"/>
      <c r="D225" s="51"/>
      <c r="E225" s="5" t="s">
        <v>3</v>
      </c>
      <c r="F225" s="23">
        <f>SUM(H225:K225)</f>
        <v>0</v>
      </c>
      <c r="G225" s="24"/>
      <c r="H225" s="23">
        <f>H231+H201</f>
        <v>0</v>
      </c>
      <c r="I225" s="23">
        <f>I231+I201</f>
        <v>0</v>
      </c>
      <c r="J225" s="23">
        <f>J231+J201</f>
        <v>0</v>
      </c>
      <c r="K225" s="23">
        <f>K231+K201</f>
        <v>0</v>
      </c>
    </row>
    <row r="226" spans="1:11" ht="22.5" customHeight="1" x14ac:dyDescent="0.25">
      <c r="A226" s="40"/>
      <c r="B226" s="54"/>
      <c r="C226" s="48"/>
      <c r="D226" s="51"/>
      <c r="E226" s="14" t="s">
        <v>76</v>
      </c>
      <c r="F226" s="23">
        <f>SUM(H226:K226)</f>
        <v>0</v>
      </c>
      <c r="G226" s="24"/>
      <c r="H226" s="23">
        <v>0</v>
      </c>
      <c r="I226" s="23">
        <v>0</v>
      </c>
      <c r="J226" s="23">
        <v>0</v>
      </c>
      <c r="K226" s="23">
        <v>0</v>
      </c>
    </row>
    <row r="227" spans="1:11" ht="22.5" customHeight="1" x14ac:dyDescent="0.25">
      <c r="A227" s="40"/>
      <c r="B227" s="54"/>
      <c r="C227" s="48"/>
      <c r="D227" s="51"/>
      <c r="E227" s="5" t="s">
        <v>4</v>
      </c>
      <c r="F227" s="23">
        <f>SUM(H227:K227)</f>
        <v>0</v>
      </c>
      <c r="G227" s="24"/>
      <c r="H227" s="23">
        <f t="shared" ref="H227:K229" si="50">H233+H203</f>
        <v>0</v>
      </c>
      <c r="I227" s="23">
        <f t="shared" si="50"/>
        <v>0</v>
      </c>
      <c r="J227" s="23">
        <f>J233+J203</f>
        <v>0</v>
      </c>
      <c r="K227" s="23">
        <f t="shared" si="50"/>
        <v>0</v>
      </c>
    </row>
    <row r="228" spans="1:11" ht="22.5" customHeight="1" x14ac:dyDescent="0.25">
      <c r="A228" s="40"/>
      <c r="B228" s="54"/>
      <c r="C228" s="48"/>
      <c r="D228" s="51"/>
      <c r="E228" s="5" t="s">
        <v>5</v>
      </c>
      <c r="F228" s="23">
        <f>SUM(H228:K228)</f>
        <v>0</v>
      </c>
      <c r="G228" s="24"/>
      <c r="H228" s="23">
        <f t="shared" si="50"/>
        <v>0</v>
      </c>
      <c r="I228" s="23">
        <f t="shared" si="50"/>
        <v>0</v>
      </c>
      <c r="J228" s="23">
        <f>J234+J204</f>
        <v>0</v>
      </c>
      <c r="K228" s="23">
        <f t="shared" si="50"/>
        <v>0</v>
      </c>
    </row>
    <row r="229" spans="1:11" ht="22.5" customHeight="1" x14ac:dyDescent="0.25">
      <c r="A229" s="40"/>
      <c r="B229" s="55"/>
      <c r="C229" s="49"/>
      <c r="D229" s="52"/>
      <c r="E229" s="5" t="s">
        <v>6</v>
      </c>
      <c r="F229" s="23">
        <f>SUM(H229:K229)</f>
        <v>0</v>
      </c>
      <c r="G229" s="24"/>
      <c r="H229" s="23">
        <f t="shared" si="50"/>
        <v>0</v>
      </c>
      <c r="I229" s="23">
        <f t="shared" si="50"/>
        <v>0</v>
      </c>
      <c r="J229" s="23">
        <f>J235+J205</f>
        <v>0</v>
      </c>
      <c r="K229" s="23">
        <f t="shared" si="50"/>
        <v>0</v>
      </c>
    </row>
    <row r="230" spans="1:11" s="17" customFormat="1" ht="22.5" customHeight="1" x14ac:dyDescent="0.25">
      <c r="A230" s="40" t="s">
        <v>105</v>
      </c>
      <c r="B230" s="41" t="s">
        <v>43</v>
      </c>
      <c r="C230" s="47"/>
      <c r="D230" s="102" t="s">
        <v>44</v>
      </c>
      <c r="E230" s="5" t="s">
        <v>2</v>
      </c>
      <c r="F230" s="23">
        <f t="shared" ref="F230:K230" si="51">SUM(F231:F235)</f>
        <v>0</v>
      </c>
      <c r="G230" s="23">
        <f t="shared" si="51"/>
        <v>0</v>
      </c>
      <c r="H230" s="23">
        <f t="shared" si="51"/>
        <v>0</v>
      </c>
      <c r="I230" s="23">
        <f t="shared" si="51"/>
        <v>0</v>
      </c>
      <c r="J230" s="23">
        <f t="shared" si="51"/>
        <v>0</v>
      </c>
      <c r="K230" s="23">
        <f t="shared" si="51"/>
        <v>0</v>
      </c>
    </row>
    <row r="231" spans="1:11" s="17" customFormat="1" ht="22.5" customHeight="1" x14ac:dyDescent="0.25">
      <c r="A231" s="40"/>
      <c r="B231" s="42"/>
      <c r="C231" s="48"/>
      <c r="D231" s="102"/>
      <c r="E231" s="5" t="s">
        <v>3</v>
      </c>
      <c r="F231" s="23">
        <f>SUM(H231:K231)</f>
        <v>0</v>
      </c>
      <c r="G231" s="24"/>
      <c r="H231" s="23">
        <f>H237</f>
        <v>0</v>
      </c>
      <c r="I231" s="23">
        <f>I237</f>
        <v>0</v>
      </c>
      <c r="J231" s="23">
        <f>J237</f>
        <v>0</v>
      </c>
      <c r="K231" s="23">
        <f>K237</f>
        <v>0</v>
      </c>
    </row>
    <row r="232" spans="1:11" s="17" customFormat="1" ht="22.5" customHeight="1" x14ac:dyDescent="0.25">
      <c r="A232" s="40"/>
      <c r="B232" s="42"/>
      <c r="C232" s="48"/>
      <c r="D232" s="102"/>
      <c r="E232" s="14" t="s">
        <v>76</v>
      </c>
      <c r="F232" s="23">
        <f>SUM(H232:K232)</f>
        <v>0</v>
      </c>
      <c r="G232" s="24"/>
      <c r="H232" s="23">
        <v>0</v>
      </c>
      <c r="I232" s="23">
        <v>0</v>
      </c>
      <c r="J232" s="23">
        <v>0</v>
      </c>
      <c r="K232" s="23">
        <v>0</v>
      </c>
    </row>
    <row r="233" spans="1:11" s="17" customFormat="1" ht="22.5" customHeight="1" x14ac:dyDescent="0.25">
      <c r="A233" s="40"/>
      <c r="B233" s="42"/>
      <c r="C233" s="48"/>
      <c r="D233" s="102"/>
      <c r="E233" s="5" t="s">
        <v>4</v>
      </c>
      <c r="F233" s="23">
        <f>SUM(H233:K233)</f>
        <v>0</v>
      </c>
      <c r="G233" s="24"/>
      <c r="H233" s="23">
        <f t="shared" ref="H233:K235" si="52">H239</f>
        <v>0</v>
      </c>
      <c r="I233" s="23">
        <f t="shared" si="52"/>
        <v>0</v>
      </c>
      <c r="J233" s="23">
        <f>J239</f>
        <v>0</v>
      </c>
      <c r="K233" s="23">
        <f t="shared" si="52"/>
        <v>0</v>
      </c>
    </row>
    <row r="234" spans="1:11" s="17" customFormat="1" ht="22.5" customHeight="1" x14ac:dyDescent="0.25">
      <c r="A234" s="40"/>
      <c r="B234" s="42"/>
      <c r="C234" s="48"/>
      <c r="D234" s="102"/>
      <c r="E234" s="5" t="s">
        <v>5</v>
      </c>
      <c r="F234" s="23">
        <f>SUM(H234:K234)</f>
        <v>0</v>
      </c>
      <c r="G234" s="24"/>
      <c r="H234" s="23">
        <f t="shared" si="52"/>
        <v>0</v>
      </c>
      <c r="I234" s="23">
        <f t="shared" si="52"/>
        <v>0</v>
      </c>
      <c r="J234" s="23">
        <f>J240</f>
        <v>0</v>
      </c>
      <c r="K234" s="23">
        <f t="shared" si="52"/>
        <v>0</v>
      </c>
    </row>
    <row r="235" spans="1:11" s="17" customFormat="1" ht="22.5" customHeight="1" x14ac:dyDescent="0.25">
      <c r="A235" s="40"/>
      <c r="B235" s="42"/>
      <c r="C235" s="49"/>
      <c r="D235" s="47"/>
      <c r="E235" s="7" t="s">
        <v>6</v>
      </c>
      <c r="F235" s="23">
        <f>SUM(H235:K235)</f>
        <v>0</v>
      </c>
      <c r="G235" s="25"/>
      <c r="H235" s="23">
        <f t="shared" si="52"/>
        <v>0</v>
      </c>
      <c r="I235" s="23">
        <f t="shared" si="52"/>
        <v>0</v>
      </c>
      <c r="J235" s="23">
        <f>J241</f>
        <v>0</v>
      </c>
      <c r="K235" s="23">
        <f t="shared" si="52"/>
        <v>0</v>
      </c>
    </row>
    <row r="236" spans="1:11" ht="22.5" customHeight="1" x14ac:dyDescent="0.25">
      <c r="A236" s="40" t="s">
        <v>106</v>
      </c>
      <c r="B236" s="41" t="s">
        <v>45</v>
      </c>
      <c r="C236" s="47"/>
      <c r="D236" s="47" t="s">
        <v>46</v>
      </c>
      <c r="E236" s="5" t="s">
        <v>2</v>
      </c>
      <c r="F236" s="23">
        <f t="shared" ref="F236:K236" si="53">SUM(F237:F241)</f>
        <v>0</v>
      </c>
      <c r="G236" s="23">
        <f t="shared" si="53"/>
        <v>0</v>
      </c>
      <c r="H236" s="23">
        <f t="shared" si="53"/>
        <v>0</v>
      </c>
      <c r="I236" s="23">
        <f t="shared" si="53"/>
        <v>0</v>
      </c>
      <c r="J236" s="23">
        <f t="shared" si="53"/>
        <v>0</v>
      </c>
      <c r="K236" s="23">
        <f t="shared" si="53"/>
        <v>0</v>
      </c>
    </row>
    <row r="237" spans="1:11" ht="22.5" customHeight="1" x14ac:dyDescent="0.25">
      <c r="A237" s="40"/>
      <c r="B237" s="42"/>
      <c r="C237" s="48"/>
      <c r="D237" s="48"/>
      <c r="E237" s="5" t="s">
        <v>3</v>
      </c>
      <c r="F237" s="23">
        <f t="shared" ref="F237:F247" si="54">SUM(H237:K237)</f>
        <v>0</v>
      </c>
      <c r="G237" s="24"/>
      <c r="H237" s="23">
        <v>0</v>
      </c>
      <c r="I237" s="23">
        <v>0</v>
      </c>
      <c r="J237" s="23">
        <v>0</v>
      </c>
      <c r="K237" s="23">
        <v>0</v>
      </c>
    </row>
    <row r="238" spans="1:11" ht="22.5" customHeight="1" x14ac:dyDescent="0.25">
      <c r="A238" s="40"/>
      <c r="B238" s="42"/>
      <c r="C238" s="48"/>
      <c r="D238" s="48"/>
      <c r="E238" s="14" t="s">
        <v>76</v>
      </c>
      <c r="F238" s="23">
        <f t="shared" si="54"/>
        <v>0</v>
      </c>
      <c r="G238" s="24"/>
      <c r="H238" s="23">
        <v>0</v>
      </c>
      <c r="I238" s="23">
        <v>0</v>
      </c>
      <c r="J238" s="23">
        <v>0</v>
      </c>
      <c r="K238" s="23">
        <v>0</v>
      </c>
    </row>
    <row r="239" spans="1:11" ht="22.5" customHeight="1" x14ac:dyDescent="0.25">
      <c r="A239" s="40"/>
      <c r="B239" s="42"/>
      <c r="C239" s="48"/>
      <c r="D239" s="48"/>
      <c r="E239" s="5" t="s">
        <v>4</v>
      </c>
      <c r="F239" s="23">
        <f t="shared" si="54"/>
        <v>0</v>
      </c>
      <c r="G239" s="24"/>
      <c r="H239" s="23">
        <v>0</v>
      </c>
      <c r="I239" s="23">
        <v>0</v>
      </c>
      <c r="J239" s="23">
        <v>0</v>
      </c>
      <c r="K239" s="23">
        <v>0</v>
      </c>
    </row>
    <row r="240" spans="1:11" ht="22.5" customHeight="1" x14ac:dyDescent="0.25">
      <c r="A240" s="40"/>
      <c r="B240" s="42"/>
      <c r="C240" s="48"/>
      <c r="D240" s="48"/>
      <c r="E240" s="5" t="s">
        <v>5</v>
      </c>
      <c r="F240" s="23">
        <f t="shared" si="54"/>
        <v>0</v>
      </c>
      <c r="G240" s="24"/>
      <c r="H240" s="23">
        <v>0</v>
      </c>
      <c r="I240" s="23">
        <v>0</v>
      </c>
      <c r="J240" s="23">
        <v>0</v>
      </c>
      <c r="K240" s="23">
        <v>0</v>
      </c>
    </row>
    <row r="241" spans="1:11" ht="22.5" customHeight="1" x14ac:dyDescent="0.25">
      <c r="A241" s="40"/>
      <c r="B241" s="43"/>
      <c r="C241" s="49"/>
      <c r="D241" s="49"/>
      <c r="E241" s="7" t="s">
        <v>6</v>
      </c>
      <c r="F241" s="23">
        <f t="shared" si="54"/>
        <v>0</v>
      </c>
      <c r="G241" s="24"/>
      <c r="H241" s="23">
        <v>0</v>
      </c>
      <c r="I241" s="23">
        <v>0</v>
      </c>
      <c r="J241" s="23">
        <v>0</v>
      </c>
      <c r="K241" s="23">
        <v>0</v>
      </c>
    </row>
    <row r="242" spans="1:11" ht="22.5" customHeight="1" x14ac:dyDescent="0.25">
      <c r="A242" s="107" t="s">
        <v>87</v>
      </c>
      <c r="B242" s="104" t="s">
        <v>94</v>
      </c>
      <c r="C242" s="47"/>
      <c r="D242" s="47" t="s">
        <v>108</v>
      </c>
      <c r="E242" s="16" t="s">
        <v>2</v>
      </c>
      <c r="F242" s="26">
        <f t="shared" si="54"/>
        <v>0</v>
      </c>
      <c r="G242" s="27"/>
      <c r="H242" s="26">
        <f>SUM(H243:H247)</f>
        <v>0</v>
      </c>
      <c r="I242" s="26">
        <f>SUM(I243:I247)</f>
        <v>0</v>
      </c>
      <c r="J242" s="26">
        <f>SUM(J243:J247)</f>
        <v>0</v>
      </c>
      <c r="K242" s="26">
        <f>SUM(K243:K247)</f>
        <v>0</v>
      </c>
    </row>
    <row r="243" spans="1:11" ht="22.5" customHeight="1" x14ac:dyDescent="0.25">
      <c r="A243" s="108"/>
      <c r="B243" s="105"/>
      <c r="C243" s="48"/>
      <c r="D243" s="48"/>
      <c r="E243" s="16" t="s">
        <v>3</v>
      </c>
      <c r="F243" s="26">
        <f t="shared" si="54"/>
        <v>0</v>
      </c>
      <c r="G243" s="27"/>
      <c r="H243" s="26">
        <f t="shared" ref="H243:K246" si="55">SUM(H244:H254)</f>
        <v>0</v>
      </c>
      <c r="I243" s="26">
        <f t="shared" si="55"/>
        <v>0</v>
      </c>
      <c r="J243" s="26">
        <f t="shared" si="55"/>
        <v>0</v>
      </c>
      <c r="K243" s="26">
        <f t="shared" si="55"/>
        <v>0</v>
      </c>
    </row>
    <row r="244" spans="1:11" ht="22.5" customHeight="1" x14ac:dyDescent="0.25">
      <c r="A244" s="108"/>
      <c r="B244" s="105"/>
      <c r="C244" s="48"/>
      <c r="D244" s="48"/>
      <c r="E244" s="18" t="s">
        <v>76</v>
      </c>
      <c r="F244" s="26">
        <f t="shared" si="54"/>
        <v>0</v>
      </c>
      <c r="G244" s="27"/>
      <c r="H244" s="26">
        <f t="shared" si="55"/>
        <v>0</v>
      </c>
      <c r="I244" s="26">
        <f t="shared" si="55"/>
        <v>0</v>
      </c>
      <c r="J244" s="26">
        <f t="shared" si="55"/>
        <v>0</v>
      </c>
      <c r="K244" s="26">
        <f t="shared" si="55"/>
        <v>0</v>
      </c>
    </row>
    <row r="245" spans="1:11" ht="22.5" customHeight="1" x14ac:dyDescent="0.25">
      <c r="A245" s="108"/>
      <c r="B245" s="105"/>
      <c r="C245" s="48"/>
      <c r="D245" s="48"/>
      <c r="E245" s="16" t="s">
        <v>4</v>
      </c>
      <c r="F245" s="26">
        <f t="shared" si="54"/>
        <v>0</v>
      </c>
      <c r="G245" s="27"/>
      <c r="H245" s="26">
        <f t="shared" si="55"/>
        <v>0</v>
      </c>
      <c r="I245" s="26">
        <f t="shared" si="55"/>
        <v>0</v>
      </c>
      <c r="J245" s="26">
        <f t="shared" si="55"/>
        <v>0</v>
      </c>
      <c r="K245" s="26">
        <f t="shared" si="55"/>
        <v>0</v>
      </c>
    </row>
    <row r="246" spans="1:11" ht="22.5" customHeight="1" x14ac:dyDescent="0.25">
      <c r="A246" s="108"/>
      <c r="B246" s="105"/>
      <c r="C246" s="48"/>
      <c r="D246" s="48"/>
      <c r="E246" s="16" t="s">
        <v>5</v>
      </c>
      <c r="F246" s="26">
        <f t="shared" si="54"/>
        <v>0</v>
      </c>
      <c r="G246" s="27"/>
      <c r="H246" s="26">
        <f t="shared" si="55"/>
        <v>0</v>
      </c>
      <c r="I246" s="26">
        <f t="shared" si="55"/>
        <v>0</v>
      </c>
      <c r="J246" s="26">
        <f t="shared" si="55"/>
        <v>0</v>
      </c>
      <c r="K246" s="26">
        <f t="shared" si="55"/>
        <v>0</v>
      </c>
    </row>
    <row r="247" spans="1:11" ht="22.5" customHeight="1" x14ac:dyDescent="0.25">
      <c r="A247" s="109"/>
      <c r="B247" s="106"/>
      <c r="C247" s="49"/>
      <c r="D247" s="49"/>
      <c r="E247" s="19" t="s">
        <v>6</v>
      </c>
      <c r="F247" s="26">
        <f t="shared" si="54"/>
        <v>0</v>
      </c>
      <c r="G247" s="27"/>
      <c r="H247" s="26">
        <f>SUM(H254:H258)</f>
        <v>0</v>
      </c>
      <c r="I247" s="26">
        <f>SUM(I254:I258)</f>
        <v>0</v>
      </c>
      <c r="J247" s="26">
        <f>SUM(J254:J258)</f>
        <v>0</v>
      </c>
      <c r="K247" s="26">
        <f>SUM(K254:K258)</f>
        <v>0</v>
      </c>
    </row>
    <row r="248" spans="1:11" ht="27.75" customHeight="1" x14ac:dyDescent="0.25">
      <c r="A248" s="107" t="s">
        <v>88</v>
      </c>
      <c r="B248" s="104" t="s">
        <v>95</v>
      </c>
      <c r="C248" s="47"/>
      <c r="D248" s="47" t="s">
        <v>108</v>
      </c>
      <c r="E248" s="5" t="s">
        <v>2</v>
      </c>
      <c r="F248" s="23">
        <f t="shared" ref="F248:K248" si="56">SUM(F249:F253)</f>
        <v>0</v>
      </c>
      <c r="G248" s="23">
        <f t="shared" si="56"/>
        <v>0</v>
      </c>
      <c r="H248" s="23">
        <f t="shared" si="56"/>
        <v>0</v>
      </c>
      <c r="I248" s="23">
        <f t="shared" si="56"/>
        <v>0</v>
      </c>
      <c r="J248" s="23">
        <f t="shared" si="56"/>
        <v>0</v>
      </c>
      <c r="K248" s="23">
        <f t="shared" si="56"/>
        <v>0</v>
      </c>
    </row>
    <row r="249" spans="1:11" ht="27.75" customHeight="1" x14ac:dyDescent="0.25">
      <c r="A249" s="108"/>
      <c r="B249" s="105"/>
      <c r="C249" s="48"/>
      <c r="D249" s="48"/>
      <c r="E249" s="5" t="s">
        <v>3</v>
      </c>
      <c r="F249" s="23">
        <f>SUM(H249:K249)</f>
        <v>0</v>
      </c>
      <c r="G249" s="24"/>
      <c r="H249" s="23">
        <v>0</v>
      </c>
      <c r="I249" s="23">
        <v>0</v>
      </c>
      <c r="J249" s="23">
        <v>0</v>
      </c>
      <c r="K249" s="23">
        <v>0</v>
      </c>
    </row>
    <row r="250" spans="1:11" ht="27.75" customHeight="1" x14ac:dyDescent="0.25">
      <c r="A250" s="108"/>
      <c r="B250" s="105"/>
      <c r="C250" s="48"/>
      <c r="D250" s="48"/>
      <c r="E250" s="14" t="s">
        <v>76</v>
      </c>
      <c r="F250" s="23">
        <f>SUM(H250:K250)</f>
        <v>0</v>
      </c>
      <c r="G250" s="24"/>
      <c r="H250" s="23">
        <v>0</v>
      </c>
      <c r="I250" s="23">
        <v>0</v>
      </c>
      <c r="J250" s="23">
        <v>0</v>
      </c>
      <c r="K250" s="23">
        <v>0</v>
      </c>
    </row>
    <row r="251" spans="1:11" ht="27.75" customHeight="1" x14ac:dyDescent="0.25">
      <c r="A251" s="108"/>
      <c r="B251" s="105"/>
      <c r="C251" s="48"/>
      <c r="D251" s="48"/>
      <c r="E251" s="5" t="s">
        <v>4</v>
      </c>
      <c r="F251" s="23">
        <f>SUM(H251:K251)</f>
        <v>0</v>
      </c>
      <c r="G251" s="24"/>
      <c r="H251" s="23">
        <v>0</v>
      </c>
      <c r="I251" s="23">
        <v>0</v>
      </c>
      <c r="J251" s="23">
        <v>0</v>
      </c>
      <c r="K251" s="23">
        <v>0</v>
      </c>
    </row>
    <row r="252" spans="1:11" ht="27.75" customHeight="1" x14ac:dyDescent="0.25">
      <c r="A252" s="108"/>
      <c r="B252" s="105"/>
      <c r="C252" s="48"/>
      <c r="D252" s="48"/>
      <c r="E252" s="5" t="s">
        <v>5</v>
      </c>
      <c r="F252" s="23">
        <f>SUM(H252:K252)</f>
        <v>0</v>
      </c>
      <c r="G252" s="24"/>
      <c r="H252" s="23">
        <v>0</v>
      </c>
      <c r="I252" s="23">
        <v>0</v>
      </c>
      <c r="J252" s="23">
        <v>0</v>
      </c>
      <c r="K252" s="23">
        <v>0</v>
      </c>
    </row>
    <row r="253" spans="1:11" ht="27.75" customHeight="1" x14ac:dyDescent="0.25">
      <c r="A253" s="109"/>
      <c r="B253" s="106"/>
      <c r="C253" s="49"/>
      <c r="D253" s="49"/>
      <c r="E253" s="7" t="s">
        <v>6</v>
      </c>
      <c r="F253" s="23">
        <f>SUM(H253:K253)</f>
        <v>0</v>
      </c>
      <c r="G253" s="24"/>
      <c r="H253" s="23">
        <v>0</v>
      </c>
      <c r="I253" s="23">
        <v>0</v>
      </c>
      <c r="J253" s="23">
        <v>0</v>
      </c>
      <c r="K253" s="23">
        <v>0</v>
      </c>
    </row>
    <row r="254" spans="1:11" ht="27.75" customHeight="1" x14ac:dyDescent="0.25">
      <c r="A254" s="98" t="s">
        <v>89</v>
      </c>
      <c r="B254" s="95" t="s">
        <v>96</v>
      </c>
      <c r="C254" s="47"/>
      <c r="D254" s="47" t="s">
        <v>108</v>
      </c>
      <c r="E254" s="5" t="s">
        <v>2</v>
      </c>
      <c r="F254" s="23">
        <f t="shared" ref="F254:K254" si="57">SUM(F255:F259)</f>
        <v>0</v>
      </c>
      <c r="G254" s="23">
        <f t="shared" si="57"/>
        <v>0</v>
      </c>
      <c r="H254" s="23">
        <f t="shared" si="57"/>
        <v>0</v>
      </c>
      <c r="I254" s="23">
        <f t="shared" si="57"/>
        <v>0</v>
      </c>
      <c r="J254" s="23">
        <f t="shared" si="57"/>
        <v>0</v>
      </c>
      <c r="K254" s="23">
        <f t="shared" si="57"/>
        <v>0</v>
      </c>
    </row>
    <row r="255" spans="1:11" ht="27.75" customHeight="1" x14ac:dyDescent="0.25">
      <c r="A255" s="99"/>
      <c r="B255" s="96"/>
      <c r="C255" s="48"/>
      <c r="D255" s="48"/>
      <c r="E255" s="5" t="s">
        <v>3</v>
      </c>
      <c r="F255" s="23">
        <f>SUM(H255:K255)</f>
        <v>0</v>
      </c>
      <c r="G255" s="23">
        <f t="shared" ref="G255:K259" si="58">SUM(I243:L243)</f>
        <v>0</v>
      </c>
      <c r="H255" s="23">
        <f t="shared" si="58"/>
        <v>0</v>
      </c>
      <c r="I255" s="23">
        <f t="shared" si="58"/>
        <v>0</v>
      </c>
      <c r="J255" s="23">
        <f t="shared" si="58"/>
        <v>0</v>
      </c>
      <c r="K255" s="23">
        <f t="shared" si="58"/>
        <v>0</v>
      </c>
    </row>
    <row r="256" spans="1:11" ht="27.75" customHeight="1" x14ac:dyDescent="0.25">
      <c r="A256" s="99"/>
      <c r="B256" s="96"/>
      <c r="C256" s="48"/>
      <c r="D256" s="48"/>
      <c r="E256" s="14" t="s">
        <v>76</v>
      </c>
      <c r="F256" s="23">
        <f>SUM(H256:K256)</f>
        <v>0</v>
      </c>
      <c r="G256" s="23">
        <f t="shared" si="58"/>
        <v>0</v>
      </c>
      <c r="H256" s="23">
        <f t="shared" si="58"/>
        <v>0</v>
      </c>
      <c r="I256" s="23">
        <f t="shared" si="58"/>
        <v>0</v>
      </c>
      <c r="J256" s="23">
        <f t="shared" si="58"/>
        <v>0</v>
      </c>
      <c r="K256" s="23">
        <f t="shared" si="58"/>
        <v>0</v>
      </c>
    </row>
    <row r="257" spans="1:11" ht="27.75" customHeight="1" x14ac:dyDescent="0.25">
      <c r="A257" s="99"/>
      <c r="B257" s="96"/>
      <c r="C257" s="48"/>
      <c r="D257" s="48"/>
      <c r="E257" s="5" t="s">
        <v>4</v>
      </c>
      <c r="F257" s="23">
        <f>SUM(H257:K257)</f>
        <v>0</v>
      </c>
      <c r="G257" s="23">
        <f t="shared" si="58"/>
        <v>0</v>
      </c>
      <c r="H257" s="23">
        <f t="shared" si="58"/>
        <v>0</v>
      </c>
      <c r="I257" s="23">
        <f t="shared" si="58"/>
        <v>0</v>
      </c>
      <c r="J257" s="23">
        <f t="shared" si="58"/>
        <v>0</v>
      </c>
      <c r="K257" s="23">
        <f t="shared" si="58"/>
        <v>0</v>
      </c>
    </row>
    <row r="258" spans="1:11" ht="27.75" customHeight="1" x14ac:dyDescent="0.25">
      <c r="A258" s="99"/>
      <c r="B258" s="96"/>
      <c r="C258" s="48"/>
      <c r="D258" s="48"/>
      <c r="E258" s="5" t="s">
        <v>5</v>
      </c>
      <c r="F258" s="23">
        <f>SUM(H258:K258)</f>
        <v>0</v>
      </c>
      <c r="G258" s="23">
        <f t="shared" si="58"/>
        <v>0</v>
      </c>
      <c r="H258" s="23">
        <f t="shared" si="58"/>
        <v>0</v>
      </c>
      <c r="I258" s="23">
        <f t="shared" si="58"/>
        <v>0</v>
      </c>
      <c r="J258" s="23">
        <f t="shared" si="58"/>
        <v>0</v>
      </c>
      <c r="K258" s="23">
        <f t="shared" si="58"/>
        <v>0</v>
      </c>
    </row>
    <row r="259" spans="1:11" ht="15" x14ac:dyDescent="0.25">
      <c r="A259" s="99"/>
      <c r="B259" s="96"/>
      <c r="C259" s="48"/>
      <c r="D259" s="48"/>
      <c r="E259" s="7" t="s">
        <v>6</v>
      </c>
      <c r="F259" s="23">
        <f>SUM(H259:K259)</f>
        <v>0</v>
      </c>
      <c r="G259" s="23">
        <f t="shared" si="58"/>
        <v>0</v>
      </c>
      <c r="H259" s="23">
        <f t="shared" si="58"/>
        <v>0</v>
      </c>
      <c r="I259" s="23">
        <f t="shared" si="58"/>
        <v>0</v>
      </c>
      <c r="J259" s="23">
        <f t="shared" si="58"/>
        <v>0</v>
      </c>
      <c r="K259" s="23">
        <f t="shared" si="58"/>
        <v>0</v>
      </c>
    </row>
    <row r="260" spans="1:11" ht="17.25" customHeight="1" x14ac:dyDescent="0.25">
      <c r="A260" s="40"/>
      <c r="B260" s="101" t="s">
        <v>51</v>
      </c>
      <c r="C260" s="102"/>
      <c r="D260" s="102"/>
      <c r="E260" s="5" t="s">
        <v>2</v>
      </c>
      <c r="F260" s="21">
        <f>SUM(F261:F265)</f>
        <v>3114537.1346519501</v>
      </c>
      <c r="G260" s="21">
        <f>SUM(G261:G265)</f>
        <v>0</v>
      </c>
      <c r="H260" s="21">
        <f>H261+H262+H263+H264+H265</f>
        <v>1748531.7168419498</v>
      </c>
      <c r="I260" s="21">
        <f>SUM(I261:I265)</f>
        <v>555615.41518999997</v>
      </c>
      <c r="J260" s="21">
        <f>SUM(J261:J265)</f>
        <v>432850.51055999997</v>
      </c>
      <c r="K260" s="21">
        <f>SUM(K261:K265)</f>
        <v>377539.49205999996</v>
      </c>
    </row>
    <row r="261" spans="1:11" ht="17.25" customHeight="1" x14ac:dyDescent="0.25">
      <c r="A261" s="40"/>
      <c r="B261" s="101"/>
      <c r="C261" s="102"/>
      <c r="D261" s="102"/>
      <c r="E261" s="5" t="s">
        <v>3</v>
      </c>
      <c r="F261" s="21">
        <f>SUM(H261:K261)</f>
        <v>155859.92462999999</v>
      </c>
      <c r="G261" s="22"/>
      <c r="H261" s="21">
        <f t="shared" ref="H261:K265" si="59">H9+H51+H159+H135+H141+H171+H195+H189</f>
        <v>77842.944369999997</v>
      </c>
      <c r="I261" s="21">
        <f t="shared" si="59"/>
        <v>23634.401999999998</v>
      </c>
      <c r="J261" s="21">
        <f t="shared" si="59"/>
        <v>26669.253130000001</v>
      </c>
      <c r="K261" s="21">
        <f t="shared" si="59"/>
        <v>27713.325130000001</v>
      </c>
    </row>
    <row r="262" spans="1:11" ht="17.25" customHeight="1" x14ac:dyDescent="0.25">
      <c r="A262" s="40"/>
      <c r="B262" s="101"/>
      <c r="C262" s="102"/>
      <c r="D262" s="102"/>
      <c r="E262" s="14" t="s">
        <v>76</v>
      </c>
      <c r="F262" s="21">
        <f>SUM(H262:K262)</f>
        <v>1419363.7520000001</v>
      </c>
      <c r="G262" s="22"/>
      <c r="H262" s="21">
        <f t="shared" si="59"/>
        <v>1350000</v>
      </c>
      <c r="I262" s="21">
        <f>I10+I52+I160+I136+I142+I172+I196+I190+I70</f>
        <v>69363.751999999993</v>
      </c>
      <c r="J262" s="21">
        <f t="shared" si="59"/>
        <v>0</v>
      </c>
      <c r="K262" s="21">
        <f t="shared" si="59"/>
        <v>0</v>
      </c>
    </row>
    <row r="263" spans="1:11" ht="17.25" customHeight="1" x14ac:dyDescent="0.25">
      <c r="A263" s="40"/>
      <c r="B263" s="101"/>
      <c r="C263" s="102"/>
      <c r="D263" s="102"/>
      <c r="E263" s="5" t="s">
        <v>4</v>
      </c>
      <c r="F263" s="21">
        <f>SUM(H263:K263)</f>
        <v>114994.80329</v>
      </c>
      <c r="G263" s="22"/>
      <c r="H263" s="21">
        <f t="shared" si="59"/>
        <v>1855.68</v>
      </c>
      <c r="I263" s="21">
        <f t="shared" si="59"/>
        <v>18483.137929999997</v>
      </c>
      <c r="J263" s="21">
        <f t="shared" si="59"/>
        <v>80097.297430000006</v>
      </c>
      <c r="K263" s="21">
        <f t="shared" si="59"/>
        <v>14558.68793</v>
      </c>
    </row>
    <row r="264" spans="1:11" ht="17.25" customHeight="1" x14ac:dyDescent="0.25">
      <c r="A264" s="40"/>
      <c r="B264" s="101"/>
      <c r="C264" s="102"/>
      <c r="D264" s="102"/>
      <c r="E264" s="5" t="s">
        <v>5</v>
      </c>
      <c r="F264" s="21">
        <f>SUM(H264:K264)</f>
        <v>1424318.65473195</v>
      </c>
      <c r="G264" s="22"/>
      <c r="H264" s="21">
        <f t="shared" si="59"/>
        <v>318833.09247194999</v>
      </c>
      <c r="I264" s="21">
        <f>I12+I54+I138+I144+I162+I174+I192</f>
        <v>444134.12325999996</v>
      </c>
      <c r="J264" s="21">
        <f t="shared" si="59"/>
        <v>326083.95999999996</v>
      </c>
      <c r="K264" s="21">
        <f t="shared" si="59"/>
        <v>335267.47899999999</v>
      </c>
    </row>
    <row r="265" spans="1:11" ht="17.25" customHeight="1" x14ac:dyDescent="0.25">
      <c r="A265" s="40"/>
      <c r="B265" s="101"/>
      <c r="C265" s="102"/>
      <c r="D265" s="102"/>
      <c r="E265" s="5" t="s">
        <v>6</v>
      </c>
      <c r="F265" s="21">
        <f>SUM(H265:K265)</f>
        <v>0</v>
      </c>
      <c r="G265" s="22"/>
      <c r="H265" s="21">
        <f t="shared" si="59"/>
        <v>0</v>
      </c>
      <c r="I265" s="21">
        <f t="shared" si="59"/>
        <v>0</v>
      </c>
      <c r="J265" s="21">
        <f t="shared" si="59"/>
        <v>0</v>
      </c>
      <c r="K265" s="21">
        <f t="shared" si="59"/>
        <v>0</v>
      </c>
    </row>
    <row r="266" spans="1:11" ht="15" x14ac:dyDescent="0.25">
      <c r="A266" s="12"/>
      <c r="B266" s="8"/>
      <c r="C266" s="8"/>
      <c r="D266" s="1"/>
      <c r="E266" s="1"/>
      <c r="F266" s="30"/>
      <c r="G266" s="8"/>
      <c r="H266" s="8"/>
      <c r="I266" s="8"/>
      <c r="J266" s="8"/>
      <c r="K266" s="8"/>
    </row>
    <row r="267" spans="1:11" ht="15" x14ac:dyDescent="0.25">
      <c r="A267" s="10"/>
      <c r="B267" s="8"/>
      <c r="C267" s="8"/>
      <c r="D267" s="1"/>
      <c r="E267" s="1"/>
      <c r="F267" s="8"/>
      <c r="G267" s="8"/>
      <c r="H267" s="8"/>
      <c r="I267" s="8"/>
      <c r="J267" s="8"/>
      <c r="K267" s="8"/>
    </row>
    <row r="268" spans="1:11" ht="15" x14ac:dyDescent="0.25">
      <c r="A268" s="10"/>
      <c r="B268" s="8"/>
      <c r="C268" s="8"/>
      <c r="D268" s="1"/>
      <c r="E268" s="1"/>
      <c r="F268" s="8"/>
      <c r="G268" s="8"/>
      <c r="H268" s="8"/>
      <c r="I268" s="30"/>
      <c r="J268" s="8"/>
      <c r="K268" s="8"/>
    </row>
    <row r="269" spans="1:11" ht="15" x14ac:dyDescent="0.25">
      <c r="A269" s="10"/>
      <c r="B269" s="8"/>
      <c r="C269" s="8"/>
      <c r="D269" s="1"/>
      <c r="E269" s="1"/>
      <c r="F269" s="8"/>
      <c r="G269" s="8"/>
      <c r="H269" s="8"/>
      <c r="I269" s="8"/>
      <c r="J269" s="8"/>
      <c r="K269" s="8"/>
    </row>
    <row r="270" spans="1:11" ht="15" x14ac:dyDescent="0.25">
      <c r="A270" s="10"/>
      <c r="B270" s="8"/>
      <c r="C270" s="8"/>
      <c r="D270" s="1"/>
      <c r="E270" s="1"/>
      <c r="F270" s="8"/>
      <c r="G270" s="8"/>
      <c r="H270" s="8"/>
      <c r="I270" s="8"/>
      <c r="J270" s="8"/>
      <c r="K270" s="8"/>
    </row>
    <row r="271" spans="1:11" x14ac:dyDescent="0.25">
      <c r="E271" s="6"/>
    </row>
    <row r="272" spans="1:11" x14ac:dyDescent="0.25">
      <c r="E272" s="6"/>
    </row>
    <row r="273" spans="1:11" ht="15" x14ac:dyDescent="0.25">
      <c r="A273" s="11"/>
      <c r="B273" s="1"/>
      <c r="C273" s="8"/>
      <c r="D273" s="1"/>
      <c r="E273" s="6"/>
      <c r="F273" s="8"/>
      <c r="G273" s="8"/>
      <c r="H273" s="8"/>
      <c r="I273" s="8"/>
      <c r="J273" s="8"/>
      <c r="K273" s="8"/>
    </row>
  </sheetData>
  <mergeCells count="183">
    <mergeCell ref="D242:D247"/>
    <mergeCell ref="C242:C247"/>
    <mergeCell ref="B242:B247"/>
    <mergeCell ref="A242:A247"/>
    <mergeCell ref="A176:A181"/>
    <mergeCell ref="B176:B181"/>
    <mergeCell ref="C176:C181"/>
    <mergeCell ref="A188:A193"/>
    <mergeCell ref="B188:B193"/>
    <mergeCell ref="C188:C193"/>
    <mergeCell ref="C224:C229"/>
    <mergeCell ref="D188:D193"/>
    <mergeCell ref="G128:G130"/>
    <mergeCell ref="C128:C133"/>
    <mergeCell ref="A68:A73"/>
    <mergeCell ref="A152:A157"/>
    <mergeCell ref="A182:A187"/>
    <mergeCell ref="B182:B187"/>
    <mergeCell ref="A236:A241"/>
    <mergeCell ref="B236:B241"/>
    <mergeCell ref="C236:C241"/>
    <mergeCell ref="B170:B175"/>
    <mergeCell ref="C122:C127"/>
    <mergeCell ref="A146:A151"/>
    <mergeCell ref="C170:C175"/>
    <mergeCell ref="B152:B157"/>
    <mergeCell ref="A170:A175"/>
    <mergeCell ref="A158:A163"/>
    <mergeCell ref="B158:B163"/>
    <mergeCell ref="A164:A169"/>
    <mergeCell ref="B164:B169"/>
    <mergeCell ref="D152:D157"/>
    <mergeCell ref="C182:C187"/>
    <mergeCell ref="D182:D187"/>
    <mergeCell ref="D176:D181"/>
    <mergeCell ref="D170:D175"/>
    <mergeCell ref="A260:A265"/>
    <mergeCell ref="B260:B265"/>
    <mergeCell ref="C260:C265"/>
    <mergeCell ref="D260:D265"/>
    <mergeCell ref="D194:D199"/>
    <mergeCell ref="A224:A229"/>
    <mergeCell ref="B194:B199"/>
    <mergeCell ref="A194:A199"/>
    <mergeCell ref="C194:C199"/>
    <mergeCell ref="D236:D241"/>
    <mergeCell ref="C200:C205"/>
    <mergeCell ref="D200:D205"/>
    <mergeCell ref="A230:A235"/>
    <mergeCell ref="B230:B235"/>
    <mergeCell ref="C230:C235"/>
    <mergeCell ref="D230:D235"/>
    <mergeCell ref="D248:D253"/>
    <mergeCell ref="B248:B253"/>
    <mergeCell ref="A248:A253"/>
    <mergeCell ref="C248:C253"/>
    <mergeCell ref="A254:A259"/>
    <mergeCell ref="B254:B259"/>
    <mergeCell ref="C254:C259"/>
    <mergeCell ref="D254:D259"/>
    <mergeCell ref="A140:A145"/>
    <mergeCell ref="D32:D37"/>
    <mergeCell ref="D98:D103"/>
    <mergeCell ref="C98:C103"/>
    <mergeCell ref="C152:C157"/>
    <mergeCell ref="C146:C151"/>
    <mergeCell ref="C116:C121"/>
    <mergeCell ref="C104:C109"/>
    <mergeCell ref="D44:D49"/>
    <mergeCell ref="D38:D43"/>
    <mergeCell ref="D92:D97"/>
    <mergeCell ref="C62:C67"/>
    <mergeCell ref="D56:D61"/>
    <mergeCell ref="C74:C79"/>
    <mergeCell ref="D86:D91"/>
    <mergeCell ref="B68:B73"/>
    <mergeCell ref="C68:C73"/>
    <mergeCell ref="D68:D73"/>
    <mergeCell ref="A26:A31"/>
    <mergeCell ref="C158:C163"/>
    <mergeCell ref="D158:D163"/>
    <mergeCell ref="C164:C169"/>
    <mergeCell ref="D164:D169"/>
    <mergeCell ref="D122:D127"/>
    <mergeCell ref="A110:A115"/>
    <mergeCell ref="B146:B151"/>
    <mergeCell ref="A116:A121"/>
    <mergeCell ref="B116:B121"/>
    <mergeCell ref="D110:D115"/>
    <mergeCell ref="A128:A133"/>
    <mergeCell ref="D128:D133"/>
    <mergeCell ref="C140:C145"/>
    <mergeCell ref="D140:D145"/>
    <mergeCell ref="D134:D139"/>
    <mergeCell ref="D146:D151"/>
    <mergeCell ref="D116:D121"/>
    <mergeCell ref="B128:B133"/>
    <mergeCell ref="B122:B127"/>
    <mergeCell ref="A122:A127"/>
    <mergeCell ref="A134:A139"/>
    <mergeCell ref="B134:B139"/>
    <mergeCell ref="C134:C139"/>
    <mergeCell ref="B8:B13"/>
    <mergeCell ref="B140:B145"/>
    <mergeCell ref="B110:B115"/>
    <mergeCell ref="C8:C13"/>
    <mergeCell ref="C92:C97"/>
    <mergeCell ref="A98:A103"/>
    <mergeCell ref="B98:B103"/>
    <mergeCell ref="A14:A19"/>
    <mergeCell ref="C20:C25"/>
    <mergeCell ref="B56:B61"/>
    <mergeCell ref="B14:B19"/>
    <mergeCell ref="C14:C19"/>
    <mergeCell ref="C56:C61"/>
    <mergeCell ref="C44:C49"/>
    <mergeCell ref="A38:A43"/>
    <mergeCell ref="B38:B43"/>
    <mergeCell ref="C38:C43"/>
    <mergeCell ref="B50:B55"/>
    <mergeCell ref="B86:B91"/>
    <mergeCell ref="A44:A49"/>
    <mergeCell ref="B44:B49"/>
    <mergeCell ref="C32:C37"/>
    <mergeCell ref="A32:A37"/>
    <mergeCell ref="B32:B37"/>
    <mergeCell ref="A4:K4"/>
    <mergeCell ref="A5:A6"/>
    <mergeCell ref="F5:F6"/>
    <mergeCell ref="G5:K5"/>
    <mergeCell ref="H3:K3"/>
    <mergeCell ref="B5:B6"/>
    <mergeCell ref="C5:C6"/>
    <mergeCell ref="D5:D6"/>
    <mergeCell ref="E5:E6"/>
    <mergeCell ref="D26:D31"/>
    <mergeCell ref="B20:B25"/>
    <mergeCell ref="D8:D13"/>
    <mergeCell ref="A56:A61"/>
    <mergeCell ref="B26:B31"/>
    <mergeCell ref="A86:A91"/>
    <mergeCell ref="A50:A55"/>
    <mergeCell ref="D20:D25"/>
    <mergeCell ref="A20:A25"/>
    <mergeCell ref="A74:A79"/>
    <mergeCell ref="B74:B79"/>
    <mergeCell ref="D74:D79"/>
    <mergeCell ref="A80:A85"/>
    <mergeCell ref="B80:B85"/>
    <mergeCell ref="C80:C85"/>
    <mergeCell ref="D80:D85"/>
    <mergeCell ref="C50:C55"/>
    <mergeCell ref="D50:D55"/>
    <mergeCell ref="A62:A67"/>
    <mergeCell ref="D62:D67"/>
    <mergeCell ref="C86:C91"/>
    <mergeCell ref="B62:B67"/>
    <mergeCell ref="D14:D19"/>
    <mergeCell ref="A8:A13"/>
    <mergeCell ref="H1:K1"/>
    <mergeCell ref="A104:A109"/>
    <mergeCell ref="B104:B109"/>
    <mergeCell ref="D104:D109"/>
    <mergeCell ref="C110:C115"/>
    <mergeCell ref="D224:D229"/>
    <mergeCell ref="B224:B229"/>
    <mergeCell ref="A218:A223"/>
    <mergeCell ref="B218:B223"/>
    <mergeCell ref="C218:C223"/>
    <mergeCell ref="D218:D223"/>
    <mergeCell ref="A206:A211"/>
    <mergeCell ref="B206:B211"/>
    <mergeCell ref="C212:C217"/>
    <mergeCell ref="D212:D217"/>
    <mergeCell ref="C206:C211"/>
    <mergeCell ref="D206:D211"/>
    <mergeCell ref="A212:A217"/>
    <mergeCell ref="B212:B217"/>
    <mergeCell ref="A200:A205"/>
    <mergeCell ref="B200:B205"/>
    <mergeCell ref="A92:A97"/>
    <mergeCell ref="B92:B97"/>
    <mergeCell ref="C26:C31"/>
  </mergeCells>
  <pageMargins left="0.59055118110236227" right="0.59055118110236227" top="0.78740157480314965" bottom="0.39370078740157483" header="0" footer="0"/>
  <pageSetup paperSize="9" scale="65" fitToHeight="0" orientation="landscape" r:id="rId1"/>
  <rowBreaks count="8" manualBreakCount="8">
    <brk id="31" max="10" man="1"/>
    <brk id="61" max="10" man="1"/>
    <brk id="93" max="10" man="1"/>
    <brk id="126" max="10" man="1"/>
    <brk id="159" max="10" man="1"/>
    <brk id="187" max="10" man="1"/>
    <brk id="217" max="10" man="1"/>
    <brk id="24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2022-06-20T12:32:00Z</dcterms:modified>
</cp:coreProperties>
</file>